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80" windowHeight="8400" firstSheet="5" activeTab="5"/>
  </bookViews>
  <sheets>
    <sheet name="DRE em Ingles Sinteticas" sheetId="1" r:id="rId1"/>
    <sheet name="DRE em Portugues Sinteticas" sheetId="2" r:id="rId2"/>
    <sheet name="DRE em Ingles Analiticas" sheetId="3" r:id="rId3"/>
    <sheet name="DRE em Portugues Analiticas" sheetId="4" r:id="rId4"/>
    <sheet name="DRE CONSOLIDADO 2018 - ANALITIC" sheetId="5" r:id="rId5"/>
    <sheet name="Comparativo DRE 2017-2018 Despe" sheetId="6" r:id="rId6"/>
    <sheet name="Comparativo Despesas Diversas" sheetId="7" r:id="rId7"/>
  </sheets>
  <definedNames/>
  <calcPr fullCalcOnLoad="1"/>
</workbook>
</file>

<file path=xl/sharedStrings.xml><?xml version="1.0" encoding="utf-8"?>
<sst xmlns="http://schemas.openxmlformats.org/spreadsheetml/2006/main" count="356" uniqueCount="153">
  <si>
    <t>RECEITA OPERACIONAL BRUTA</t>
  </si>
  <si>
    <t>RECEITAS DE ENTIDADES SEM FINS LUCRATIVOS</t>
  </si>
  <si>
    <t>Receita com anuidades e mensalidades</t>
  </si>
  <si>
    <t>Receita com patrocinio</t>
  </si>
  <si>
    <t>DEDUÇÕES DA RECEITA BRUTA</t>
  </si>
  <si>
    <t>CUSTOS</t>
  </si>
  <si>
    <t>SUPERÁVIT BRUTO</t>
  </si>
  <si>
    <t>DESPESAS OPERACIONAIS</t>
  </si>
  <si>
    <t>DESPESAS COMERCIAIS</t>
  </si>
  <si>
    <t>PROVENTOS</t>
  </si>
  <si>
    <t>13º Salario</t>
  </si>
  <si>
    <t>ENCARGOS SOCIAIS</t>
  </si>
  <si>
    <t>Inss</t>
  </si>
  <si>
    <t>Fgts</t>
  </si>
  <si>
    <t>Pis sobre folha de pagamento</t>
  </si>
  <si>
    <t>DESPESAS ADMINISTRATIVAS</t>
  </si>
  <si>
    <t>UTILIDADES E SERVIÇOS</t>
  </si>
  <si>
    <t>Serviços Tomados Pessoa Jurídica</t>
  </si>
  <si>
    <t>Serviços Advocatícios</t>
  </si>
  <si>
    <t>Serviços Contábeis</t>
  </si>
  <si>
    <t>RESULTADO ANTES DAS OPERAÇÕES FINANCEIRAS</t>
  </si>
  <si>
    <t>RECEITAS FINANCEIRAS</t>
  </si>
  <si>
    <t>JUROS E RENDIMENTOS</t>
  </si>
  <si>
    <t>Rendimento de aplicação financeira</t>
  </si>
  <si>
    <t>DESPESAS FINANCEIRAS</t>
  </si>
  <si>
    <t>Despesas Bancárias</t>
  </si>
  <si>
    <t>Juros e Multas</t>
  </si>
  <si>
    <t>IOF</t>
  </si>
  <si>
    <t>Irrf sobre aplicação financeira</t>
  </si>
  <si>
    <t>RESULTADO ANTES DAS PROVISÕES TRIBUTÁRIAS</t>
  </si>
  <si>
    <t>SUPERÁVIT LÍQUIDO DO EXERCÍCIO</t>
  </si>
  <si>
    <t>Sponsorship Revenue</t>
  </si>
  <si>
    <t>Annuities Revenue</t>
  </si>
  <si>
    <t>GROSS OPERATING INCOME</t>
  </si>
  <si>
    <t>NON-PROFIT ORGANIZATIONS REVENUE</t>
  </si>
  <si>
    <t>GROSS REVENUE DEDUCTION</t>
  </si>
  <si>
    <t>NET INCOME</t>
  </si>
  <si>
    <t>COSTS</t>
  </si>
  <si>
    <t>GROSS SURPLUS</t>
  </si>
  <si>
    <t xml:space="preserve">OPERATING EXPENSES </t>
  </si>
  <si>
    <t>PROCEEDS</t>
  </si>
  <si>
    <t>PERSONNEL EXPENSES</t>
  </si>
  <si>
    <t>Salaries</t>
  </si>
  <si>
    <t>13º Salarie</t>
  </si>
  <si>
    <t>Holiday</t>
  </si>
  <si>
    <t>Bonus</t>
  </si>
  <si>
    <t>ADMINISTRATIVE EXPENSES</t>
  </si>
  <si>
    <t>Office Suppliers</t>
  </si>
  <si>
    <t xml:space="preserve">Accounting Services </t>
  </si>
  <si>
    <t>Attorneys Services</t>
  </si>
  <si>
    <t>Legal Entity Services</t>
  </si>
  <si>
    <t>UTILITIES AND SERVICES</t>
  </si>
  <si>
    <t>SOCIAL CHARGES</t>
  </si>
  <si>
    <t>REVENUE BEFORE FINANCIAL OPERATIONS</t>
  </si>
  <si>
    <t xml:space="preserve">FINANCIAL REVENUE </t>
  </si>
  <si>
    <t>INTEREST AND EARNINGS</t>
  </si>
  <si>
    <t>Financial Application Earnings</t>
  </si>
  <si>
    <t>FINANCIAL EXPENSES</t>
  </si>
  <si>
    <t>Bank Expenses</t>
  </si>
  <si>
    <t xml:space="preserve">Interest and Fines </t>
  </si>
  <si>
    <t>WithHolding Tax over financial application</t>
  </si>
  <si>
    <t>REVENUE BEFORE TAX PROVISIONS</t>
  </si>
  <si>
    <t xml:space="preserve">NET SURPLUS OF THE PERIOD </t>
  </si>
  <si>
    <t>Internet and Telephone</t>
  </si>
  <si>
    <t xml:space="preserve">Taxi and Parking </t>
  </si>
  <si>
    <t>Post Office/Shipping Costs</t>
  </si>
  <si>
    <t xml:space="preserve">Travel </t>
  </si>
  <si>
    <t>Maintenance and Repairs</t>
  </si>
  <si>
    <t xml:space="preserve">Salarios </t>
  </si>
  <si>
    <t>Férias</t>
  </si>
  <si>
    <t xml:space="preserve">Intenet e Telefone </t>
  </si>
  <si>
    <t xml:space="preserve">Materiais para Escritorio </t>
  </si>
  <si>
    <t>Taxi e Estacionamento</t>
  </si>
  <si>
    <t>Correio e Frete</t>
  </si>
  <si>
    <t xml:space="preserve">Viagens </t>
  </si>
  <si>
    <t>Manutenção e Reparos</t>
  </si>
  <si>
    <t xml:space="preserve">TAX EXPENSES </t>
  </si>
  <si>
    <t>DESPESAS TRIBUTARIAS</t>
  </si>
  <si>
    <t>01/2018- 12/2018</t>
  </si>
  <si>
    <t>TAX EXPENSES</t>
  </si>
  <si>
    <t>Other Taxes</t>
  </si>
  <si>
    <t xml:space="preserve">Impostos e Taxas Diversas </t>
  </si>
  <si>
    <t>08/2018- 12/2018</t>
  </si>
  <si>
    <t>01/2018- 07/2018</t>
  </si>
  <si>
    <t>Receitas com festas e Eventos</t>
  </si>
  <si>
    <t>Receita vendas Livros e Revistas</t>
  </si>
  <si>
    <t>Events Revenue</t>
  </si>
  <si>
    <t>Books/Magazine Sales Revenue</t>
  </si>
  <si>
    <t xml:space="preserve">PATRIMONIO LIQUIDO </t>
  </si>
  <si>
    <t xml:space="preserve">Honorarios Advocaticios </t>
  </si>
  <si>
    <t>Conta</t>
  </si>
  <si>
    <t xml:space="preserve">Valor Pago </t>
  </si>
  <si>
    <t xml:space="preserve">Honorarios Contabeis </t>
  </si>
  <si>
    <t xml:space="preserve">Despesa com Material de Escritorio </t>
  </si>
  <si>
    <t>Despesa com Viagem Total</t>
  </si>
  <si>
    <t>Despesas Legais, Judiciais e Juridicas</t>
  </si>
  <si>
    <t xml:space="preserve">Despesas Postais e Telegraficas </t>
  </si>
  <si>
    <t>Despesas Jornais, Revistas e Livros</t>
  </si>
  <si>
    <t xml:space="preserve">Despesas com Lanches e Refeições </t>
  </si>
  <si>
    <t xml:space="preserve">Despesa com Condução e Taxi </t>
  </si>
  <si>
    <t xml:space="preserve">Despesa Frete, Carreto e Motoboy </t>
  </si>
  <si>
    <t xml:space="preserve">Despesas com Cartão de Credito </t>
  </si>
  <si>
    <t xml:space="preserve">Despesa com Internet, Informatica e Sites </t>
  </si>
  <si>
    <t xml:space="preserve">Licensa Uso de Programas de Computação </t>
  </si>
  <si>
    <t xml:space="preserve">Despesa com Congresso </t>
  </si>
  <si>
    <t xml:space="preserve">Aquisições Serviços de Telefone </t>
  </si>
  <si>
    <t xml:space="preserve">Manutenção e Convervação </t>
  </si>
  <si>
    <t>TOTAL DE DESPESAS GERAIS</t>
  </si>
  <si>
    <t xml:space="preserve">Serviços Pessoas Juridicas </t>
  </si>
  <si>
    <t>Total</t>
  </si>
  <si>
    <t>Diferença 2017/2018</t>
  </si>
  <si>
    <t>Valor Diferenca Total de Despesas</t>
  </si>
  <si>
    <t>Houve uma Melhoria nos gastos de despesas no ano calendario de 2018</t>
  </si>
  <si>
    <t xml:space="preserve">Serviços Tomados Pessoa Juridica </t>
  </si>
  <si>
    <t xml:space="preserve">Ano 2018 </t>
  </si>
  <si>
    <t>Total Internet Intecraft</t>
  </si>
  <si>
    <t xml:space="preserve">Serviços Pessoas Juridicas Diversas </t>
  </si>
  <si>
    <t>Os valores destacados em Vermelho, siginificam um aumento de gastos, ou seja, aumentaram os gastos com estas despesas, ao compararmos com os gastos do ano de 2018</t>
  </si>
  <si>
    <t>Conta - ANO CALENDARIO 2018 Despesas Administrativas</t>
  </si>
  <si>
    <t xml:space="preserve">Conta - ANO CALENDARIO 2017 </t>
  </si>
  <si>
    <t>Despesas Bancarias</t>
  </si>
  <si>
    <t>ANO 2018</t>
  </si>
  <si>
    <t>ANO 2017</t>
  </si>
  <si>
    <t>Descrição</t>
  </si>
  <si>
    <t>ANO 2016</t>
  </si>
  <si>
    <t xml:space="preserve">RECEITA FINANCEIRA </t>
  </si>
  <si>
    <t>Despesas Administrativas</t>
  </si>
  <si>
    <t xml:space="preserve">Despesas Financeiras </t>
  </si>
  <si>
    <t xml:space="preserve">Receitas Financeiras </t>
  </si>
  <si>
    <t>Administrative Expenses</t>
  </si>
  <si>
    <t xml:space="preserve">Attorney Expenses </t>
  </si>
  <si>
    <t xml:space="preserve">Accounting Expenses </t>
  </si>
  <si>
    <t>Travel Expenses</t>
  </si>
  <si>
    <t xml:space="preserve">Postal and Telegraphs Expenses </t>
  </si>
  <si>
    <t>Snacks and Meals</t>
  </si>
  <si>
    <t>Transportation Expenses</t>
  </si>
  <si>
    <t>Credit Card Expenses</t>
  </si>
  <si>
    <t>Internet Expenses</t>
  </si>
  <si>
    <t>Congress Expenses</t>
  </si>
  <si>
    <t xml:space="preserve">Telephone Expenses </t>
  </si>
  <si>
    <t>Maintenance Expenses</t>
  </si>
  <si>
    <t>License Internet Programs Expense</t>
  </si>
  <si>
    <t>Legal Entities Expenses</t>
  </si>
  <si>
    <t>YEAR 2017</t>
  </si>
  <si>
    <t>YEAR 2018</t>
  </si>
  <si>
    <t>DIFFERENCE 2017/2018</t>
  </si>
  <si>
    <t xml:space="preserve">Office Suppliers </t>
  </si>
  <si>
    <t>Books, Newspapers, Magazines Expenses</t>
  </si>
  <si>
    <t xml:space="preserve">Shipping Expenses </t>
  </si>
  <si>
    <t xml:space="preserve">Legal and Judicial Expenses </t>
  </si>
  <si>
    <t>Financial Expenses</t>
  </si>
  <si>
    <t>Financial Revenues</t>
  </si>
  <si>
    <t xml:space="preserve">Description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</si>
</sst>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(&quot;R$&quot;* #,##0.00_);_(&quot;R$&quot;* \(#,##0.00\);_(&quot;R$&quot;* &quot;-&quot;??_);_(@_)"/>
    <numFmt numFmtId="169" formatCode="[$-416]dddd\,\ 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/>
      <top style="thin">
        <color theme="1"/>
      </top>
      <bottom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9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4" fontId="49" fillId="0" borderId="10" xfId="0" applyNumberFormat="1" applyFont="1" applyBorder="1" applyAlignment="1">
      <alignment horizontal="left"/>
    </xf>
    <xf numFmtId="44" fontId="49" fillId="0" borderId="0" xfId="0" applyNumberFormat="1" applyFont="1" applyAlignment="1">
      <alignment horizontal="left"/>
    </xf>
    <xf numFmtId="44" fontId="48" fillId="0" borderId="0" xfId="0" applyNumberFormat="1" applyFont="1" applyAlignment="1">
      <alignment horizontal="left"/>
    </xf>
    <xf numFmtId="44" fontId="48" fillId="0" borderId="11" xfId="0" applyNumberFormat="1" applyFont="1" applyBorder="1" applyAlignment="1">
      <alignment horizontal="left"/>
    </xf>
    <xf numFmtId="44" fontId="48" fillId="0" borderId="10" xfId="0" applyNumberFormat="1" applyFont="1" applyBorder="1" applyAlignment="1">
      <alignment horizontal="left"/>
    </xf>
    <xf numFmtId="44" fontId="49" fillId="0" borderId="0" xfId="0" applyNumberFormat="1" applyFont="1" applyBorder="1" applyAlignment="1">
      <alignment horizontal="left"/>
    </xf>
    <xf numFmtId="44" fontId="49" fillId="0" borderId="11" xfId="0" applyNumberFormat="1" applyFont="1" applyBorder="1" applyAlignment="1">
      <alignment horizontal="left"/>
    </xf>
    <xf numFmtId="44" fontId="0" fillId="0" borderId="0" xfId="0" applyNumberFormat="1" applyAlignment="1">
      <alignment horizontal="left"/>
    </xf>
    <xf numFmtId="44" fontId="48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right"/>
    </xf>
    <xf numFmtId="0" fontId="48" fillId="33" borderId="11" xfId="0" applyFont="1" applyFill="1" applyBorder="1" applyAlignment="1">
      <alignment horizontal="left"/>
    </xf>
    <xf numFmtId="44" fontId="48" fillId="33" borderId="1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44" fontId="0" fillId="0" borderId="0" xfId="0" applyNumberFormat="1" applyAlignment="1">
      <alignment/>
    </xf>
    <xf numFmtId="44" fontId="50" fillId="14" borderId="0" xfId="0" applyNumberFormat="1" applyFont="1" applyFill="1" applyAlignment="1">
      <alignment/>
    </xf>
    <xf numFmtId="0" fontId="51" fillId="0" borderId="0" xfId="0" applyFont="1" applyAlignment="1">
      <alignment/>
    </xf>
    <xf numFmtId="44" fontId="51" fillId="0" borderId="0" xfId="0" applyNumberFormat="1" applyFont="1" applyAlignment="1">
      <alignment/>
    </xf>
    <xf numFmtId="44" fontId="47" fillId="0" borderId="0" xfId="0" applyNumberFormat="1" applyFont="1" applyAlignment="1">
      <alignment/>
    </xf>
    <xf numFmtId="44" fontId="52" fillId="14" borderId="0" xfId="0" applyNumberFormat="1" applyFont="1" applyFill="1" applyAlignment="1">
      <alignment/>
    </xf>
    <xf numFmtId="0" fontId="0" fillId="0" borderId="0" xfId="0" applyAlignment="1">
      <alignment horizontal="left"/>
    </xf>
    <xf numFmtId="17" fontId="50" fillId="14" borderId="0" xfId="0" applyNumberFormat="1" applyFont="1" applyFill="1" applyAlignment="1">
      <alignment horizontal="left"/>
    </xf>
    <xf numFmtId="43" fontId="0" fillId="0" borderId="0" xfId="62" applyFont="1" applyAlignment="1">
      <alignment/>
    </xf>
    <xf numFmtId="44" fontId="41" fillId="0" borderId="0" xfId="0" applyNumberFormat="1" applyFont="1" applyAlignment="1">
      <alignment/>
    </xf>
    <xf numFmtId="43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43" fontId="47" fillId="0" borderId="0" xfId="62" applyFont="1" applyAlignment="1">
      <alignment wrapText="1"/>
    </xf>
    <xf numFmtId="0" fontId="47" fillId="34" borderId="0" xfId="0" applyFont="1" applyFill="1" applyAlignment="1">
      <alignment/>
    </xf>
    <xf numFmtId="44" fontId="47" fillId="34" borderId="0" xfId="0" applyNumberFormat="1" applyFont="1" applyFill="1" applyAlignment="1">
      <alignment/>
    </xf>
    <xf numFmtId="44" fontId="47" fillId="0" borderId="12" xfId="0" applyNumberFormat="1" applyFont="1" applyBorder="1" applyAlignment="1">
      <alignment/>
    </xf>
    <xf numFmtId="44" fontId="47" fillId="0" borderId="12" xfId="0" applyNumberFormat="1" applyFont="1" applyBorder="1" applyAlignment="1">
      <alignment wrapText="1"/>
    </xf>
    <xf numFmtId="0" fontId="47" fillId="0" borderId="12" xfId="0" applyFont="1" applyBorder="1" applyAlignment="1">
      <alignment horizontal="left"/>
    </xf>
    <xf numFmtId="17" fontId="50" fillId="14" borderId="0" xfId="0" applyNumberFormat="1" applyFont="1" applyFill="1" applyAlignment="1">
      <alignment horizontal="left" wrapText="1"/>
    </xf>
    <xf numFmtId="0" fontId="51" fillId="0" borderId="12" xfId="0" applyFont="1" applyBorder="1" applyAlignment="1">
      <alignment horizontal="left"/>
    </xf>
    <xf numFmtId="44" fontId="52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44" fontId="51" fillId="0" borderId="12" xfId="0" applyNumberFormat="1" applyFont="1" applyBorder="1" applyAlignment="1">
      <alignment/>
    </xf>
    <xf numFmtId="44" fontId="53" fillId="0" borderId="12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44" fontId="41" fillId="0" borderId="12" xfId="0" applyNumberFormat="1" applyFont="1" applyBorder="1" applyAlignment="1">
      <alignment/>
    </xf>
    <xf numFmtId="0" fontId="52" fillId="0" borderId="12" xfId="0" applyFont="1" applyBorder="1" applyAlignment="1">
      <alignment horizontal="left"/>
    </xf>
    <xf numFmtId="44" fontId="0" fillId="0" borderId="13" xfId="0" applyNumberFormat="1" applyFont="1" applyBorder="1" applyAlignment="1">
      <alignment/>
    </xf>
    <xf numFmtId="44" fontId="51" fillId="0" borderId="0" xfId="0" applyNumberFormat="1" applyFont="1" applyBorder="1" applyAlignment="1">
      <alignment/>
    </xf>
    <xf numFmtId="44" fontId="52" fillId="0" borderId="0" xfId="0" applyNumberFormat="1" applyFont="1" applyBorder="1" applyAlignment="1">
      <alignment/>
    </xf>
    <xf numFmtId="44" fontId="51" fillId="0" borderId="12" xfId="0" applyNumberFormat="1" applyFont="1" applyBorder="1" applyAlignment="1">
      <alignment horizontal="left"/>
    </xf>
    <xf numFmtId="44" fontId="52" fillId="0" borderId="12" xfId="0" applyNumberFormat="1" applyFont="1" applyBorder="1" applyAlignment="1">
      <alignment horizontal="left"/>
    </xf>
    <xf numFmtId="44" fontId="51" fillId="0" borderId="0" xfId="0" applyNumberFormat="1" applyFont="1" applyAlignment="1">
      <alignment horizontal="left"/>
    </xf>
    <xf numFmtId="44" fontId="53" fillId="0" borderId="12" xfId="0" applyNumberFormat="1" applyFont="1" applyBorder="1" applyAlignment="1">
      <alignment horizontal="left"/>
    </xf>
    <xf numFmtId="17" fontId="50" fillId="14" borderId="12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44" fontId="0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Border="1" applyAlignment="1">
      <alignment/>
    </xf>
    <xf numFmtId="0" fontId="50" fillId="14" borderId="12" xfId="0" applyNumberFormat="1" applyFont="1" applyFill="1" applyBorder="1" applyAlignment="1">
      <alignment horizontal="left"/>
    </xf>
    <xf numFmtId="17" fontId="50" fillId="14" borderId="12" xfId="0" applyNumberFormat="1" applyFont="1" applyFill="1" applyBorder="1" applyAlignment="1">
      <alignment horizontal="center" wrapText="1"/>
    </xf>
    <xf numFmtId="44" fontId="52" fillId="14" borderId="12" xfId="0" applyNumberFormat="1" applyFont="1" applyFill="1" applyBorder="1" applyAlignment="1">
      <alignment horizontal="center" wrapText="1"/>
    </xf>
    <xf numFmtId="44" fontId="50" fillId="14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Receita Financeira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975"/>
          <c:w val="0.904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'Comparativo Despesas Diversas'!$B$8:$D$8</c:f>
              <c:strCache/>
            </c:strRef>
          </c:cat>
          <c:val>
            <c:numRef>
              <c:f>'Comparativo Despesas Diversas'!$B$9:$D$9</c:f>
              <c:numCache/>
            </c:numRef>
          </c:val>
          <c:smooth val="0"/>
        </c:ser>
        <c:marker val="1"/>
        <c:axId val="901285"/>
        <c:axId val="8111566"/>
      </c:lineChart>
      <c:catAx>
        <c:axId val="9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Receita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1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Receitas Financeiras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975"/>
          <c:w val="0.92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'Comparativo Despesas Diversas'!$B$36:$F$36</c:f>
              <c:numCache/>
            </c:numRef>
          </c:cat>
          <c:val>
            <c:numRef>
              <c:f>'Comparativo Despesas Diversas'!$B$37:$F$37</c:f>
              <c:numCache/>
            </c:numRef>
          </c:val>
          <c:smooth val="0"/>
        </c:ser>
        <c:marker val="1"/>
        <c:axId val="5895231"/>
        <c:axId val="53057080"/>
      </c:lineChart>
      <c:catAx>
        <c:axId val="589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Ano Calendario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57080"/>
        <c:crosses val="autoZero"/>
        <c:auto val="1"/>
        <c:lblOffset val="100"/>
        <c:tickLblSkip val="1"/>
        <c:noMultiLvlLbl val="0"/>
      </c:catAx>
      <c:valAx>
        <c:axId val="5305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Valores (BRL)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5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175"/>
          <c:y val="0.11975"/>
          <c:w val="0.926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'Comparativo Despesas Diversas'!$A$33</c:f>
              <c:strCache>
                <c:ptCount val="1"/>
                <c:pt idx="0">
                  <c:v>Despesas Financeiras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'Comparativo Despesas Diversas'!$B$36:$F$36</c:f>
              <c:numCache/>
            </c:numRef>
          </c:cat>
          <c:val>
            <c:numRef>
              <c:f>'Comparativo Despesas Diversas'!$B$33:$F$33</c:f>
              <c:numCache/>
            </c:numRef>
          </c:val>
          <c:smooth val="0"/>
        </c:ser>
        <c:marker val="1"/>
        <c:axId val="7751673"/>
        <c:axId val="2656194"/>
      </c:lineChart>
      <c:catAx>
        <c:axId val="775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Ano Calendario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56194"/>
        <c:crosses val="autoZero"/>
        <c:auto val="1"/>
        <c:lblOffset val="100"/>
        <c:tickLblSkip val="1"/>
        <c:noMultiLvlLbl val="0"/>
      </c:catAx>
      <c:valAx>
        <c:axId val="265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Valores (BRL)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5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5"/>
          <c:y val="0.11975"/>
          <c:w val="0.921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'Comparativo Despesas Diversas'!$A$79</c:f>
              <c:strCache>
                <c:ptCount val="1"/>
                <c:pt idx="0">
                  <c:v>Financial Expenses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'Comparativo Despesas Diversas'!$B$78:$F$78</c:f>
              <c:numCache/>
            </c:numRef>
          </c:cat>
          <c:val>
            <c:numRef>
              <c:f>'Comparativo Despesas Diversas'!$B$79:$F$79</c:f>
              <c:numCache/>
            </c:numRef>
          </c:val>
          <c:smooth val="0"/>
        </c:ser>
        <c:marker val="1"/>
        <c:axId val="23905747"/>
        <c:axId val="13825132"/>
      </c:lineChart>
      <c:catAx>
        <c:axId val="2390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Period: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Balance (BRL)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05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95"/>
          <c:y val="0.11975"/>
          <c:w val="0.915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'Comparativo Despesas Diversas'!$A$83</c:f>
              <c:strCache>
                <c:ptCount val="1"/>
                <c:pt idx="0">
                  <c:v>Financial Revenues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'Comparativo Despesas Diversas'!$B$82:$F$82</c:f>
              <c:numCache/>
            </c:numRef>
          </c:cat>
          <c:val>
            <c:numRef>
              <c:f>'Comparativo Despesas Diversas'!$B$83:$F$83</c:f>
              <c:numCache/>
            </c:numRef>
          </c:val>
          <c:smooth val="0"/>
        </c:ser>
        <c:marker val="1"/>
        <c:axId val="57317325"/>
        <c:axId val="46093878"/>
      </c:lineChart>
      <c:catAx>
        <c:axId val="5731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Period: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Balance  (BRL)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1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3</xdr:col>
      <xdr:colOff>971550</xdr:colOff>
      <xdr:row>5</xdr:row>
      <xdr:rowOff>171450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3</xdr:col>
      <xdr:colOff>971550</xdr:colOff>
      <xdr:row>5</xdr:row>
      <xdr:rowOff>171450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0</xdr:rowOff>
    </xdr:from>
    <xdr:to>
      <xdr:col>6</xdr:col>
      <xdr:colOff>971550</xdr:colOff>
      <xdr:row>5</xdr:row>
      <xdr:rowOff>171450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19050</xdr:rowOff>
    </xdr:from>
    <xdr:to>
      <xdr:col>6</xdr:col>
      <xdr:colOff>971550</xdr:colOff>
      <xdr:row>5</xdr:row>
      <xdr:rowOff>200025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82400" y="19050"/>
          <a:ext cx="981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171450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3</xdr:col>
      <xdr:colOff>971550</xdr:colOff>
      <xdr:row>5</xdr:row>
      <xdr:rowOff>171450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3</xdr:col>
      <xdr:colOff>971550</xdr:colOff>
      <xdr:row>5</xdr:row>
      <xdr:rowOff>171450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0</xdr:rowOff>
    </xdr:from>
    <xdr:to>
      <xdr:col>6</xdr:col>
      <xdr:colOff>971550</xdr:colOff>
      <xdr:row>5</xdr:row>
      <xdr:rowOff>171450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19050</xdr:rowOff>
    </xdr:from>
    <xdr:to>
      <xdr:col>6</xdr:col>
      <xdr:colOff>971550</xdr:colOff>
      <xdr:row>5</xdr:row>
      <xdr:rowOff>200025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82400" y="19050"/>
          <a:ext cx="981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0</xdr:row>
      <xdr:rowOff>0</xdr:rowOff>
    </xdr:from>
    <xdr:to>
      <xdr:col>9</xdr:col>
      <xdr:colOff>971550</xdr:colOff>
      <xdr:row>5</xdr:row>
      <xdr:rowOff>171450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83150" y="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0</xdr:row>
      <xdr:rowOff>19050</xdr:rowOff>
    </xdr:from>
    <xdr:to>
      <xdr:col>9</xdr:col>
      <xdr:colOff>971550</xdr:colOff>
      <xdr:row>5</xdr:row>
      <xdr:rowOff>200025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83150" y="19050"/>
          <a:ext cx="981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7</xdr:col>
      <xdr:colOff>828675</xdr:colOff>
      <xdr:row>42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2725"/>
          <a:ext cx="1079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161925</xdr:rowOff>
    </xdr:from>
    <xdr:to>
      <xdr:col>3</xdr:col>
      <xdr:colOff>600075</xdr:colOff>
      <xdr:row>27</xdr:row>
      <xdr:rowOff>47625</xdr:rowOff>
    </xdr:to>
    <xdr:graphicFrame>
      <xdr:nvGraphicFramePr>
        <xdr:cNvPr id="1" name="Gráfico 1"/>
        <xdr:cNvGraphicFramePr/>
      </xdr:nvGraphicFramePr>
      <xdr:xfrm>
        <a:off x="266700" y="30194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1162050</xdr:colOff>
      <xdr:row>40</xdr:row>
      <xdr:rowOff>66675</xdr:rowOff>
    </xdr:from>
    <xdr:to>
      <xdr:col>5</xdr:col>
      <xdr:colOff>504825</xdr:colOff>
      <xdr:row>54</xdr:row>
      <xdr:rowOff>142875</xdr:rowOff>
    </xdr:to>
    <xdr:graphicFrame>
      <xdr:nvGraphicFramePr>
        <xdr:cNvPr id="2" name="Gráfico 1"/>
        <xdr:cNvGraphicFramePr/>
      </xdr:nvGraphicFramePr>
      <xdr:xfrm>
        <a:off x="1162050" y="8353425"/>
        <a:ext cx="4972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866775</xdr:colOff>
      <xdr:row>58</xdr:row>
      <xdr:rowOff>133350</xdr:rowOff>
    </xdr:from>
    <xdr:to>
      <xdr:col>6</xdr:col>
      <xdr:colOff>0</xdr:colOff>
      <xdr:row>73</xdr:row>
      <xdr:rowOff>19050</xdr:rowOff>
    </xdr:to>
    <xdr:graphicFrame>
      <xdr:nvGraphicFramePr>
        <xdr:cNvPr id="3" name="Gráfico 2"/>
        <xdr:cNvGraphicFramePr/>
      </xdr:nvGraphicFramePr>
      <xdr:xfrm>
        <a:off x="2266950" y="11849100"/>
        <a:ext cx="5210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86</xdr:row>
      <xdr:rowOff>104775</xdr:rowOff>
    </xdr:from>
    <xdr:to>
      <xdr:col>4</xdr:col>
      <xdr:colOff>457200</xdr:colOff>
      <xdr:row>100</xdr:row>
      <xdr:rowOff>180975</xdr:rowOff>
    </xdr:to>
    <xdr:graphicFrame>
      <xdr:nvGraphicFramePr>
        <xdr:cNvPr id="4" name="Gráfico 3"/>
        <xdr:cNvGraphicFramePr/>
      </xdr:nvGraphicFramePr>
      <xdr:xfrm>
        <a:off x="228600" y="17249775"/>
        <a:ext cx="4876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86</xdr:row>
      <xdr:rowOff>123825</xdr:rowOff>
    </xdr:from>
    <xdr:to>
      <xdr:col>10</xdr:col>
      <xdr:colOff>342900</xdr:colOff>
      <xdr:row>101</xdr:row>
      <xdr:rowOff>9525</xdr:rowOff>
    </xdr:to>
    <xdr:graphicFrame>
      <xdr:nvGraphicFramePr>
        <xdr:cNvPr id="5" name="Gráfico 4"/>
        <xdr:cNvGraphicFramePr/>
      </xdr:nvGraphicFramePr>
      <xdr:xfrm>
        <a:off x="5705475" y="17268825"/>
        <a:ext cx="45529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B4" sqref="B4:B34"/>
    </sheetView>
  </sheetViews>
  <sheetFormatPr defaultColWidth="9.140625" defaultRowHeight="15"/>
  <cols>
    <col min="1" max="1" width="60.57421875" style="5" customWidth="1"/>
    <col min="2" max="2" width="18.00390625" style="20" bestFit="1" customWidth="1"/>
    <col min="3" max="3" width="31.00390625" style="0" bestFit="1" customWidth="1"/>
  </cols>
  <sheetData>
    <row r="1" spans="1:3" ht="15.75">
      <c r="A1" s="3"/>
      <c r="B1" s="14"/>
      <c r="C1" s="2"/>
    </row>
    <row r="2" spans="1:3" ht="15.75">
      <c r="A2" s="22" t="s">
        <v>78</v>
      </c>
      <c r="B2" s="15"/>
      <c r="C2" s="1"/>
    </row>
    <row r="3" spans="1:3" ht="15.75">
      <c r="A3" s="4"/>
      <c r="B3" s="14"/>
      <c r="C3" s="2"/>
    </row>
    <row r="4" spans="1:3" ht="16.5" thickBot="1">
      <c r="A4" s="6" t="s">
        <v>33</v>
      </c>
      <c r="B4" s="13">
        <v>95823.95</v>
      </c>
      <c r="C4" s="1"/>
    </row>
    <row r="5" spans="1:3" ht="16.5" thickBot="1">
      <c r="A5" s="7" t="s">
        <v>34</v>
      </c>
      <c r="B5" s="13">
        <v>95823.95</v>
      </c>
      <c r="C5" s="1"/>
    </row>
    <row r="6" spans="1:3" ht="16.5" thickBot="1">
      <c r="A6" s="7" t="s">
        <v>32</v>
      </c>
      <c r="B6" s="16">
        <v>2532.71</v>
      </c>
      <c r="C6" s="1"/>
    </row>
    <row r="7" spans="1:3" ht="16.5" thickBot="1">
      <c r="A7" s="7" t="s">
        <v>31</v>
      </c>
      <c r="B7" s="16">
        <v>93291.24</v>
      </c>
      <c r="C7" s="1"/>
    </row>
    <row r="8" spans="1:3" ht="15.75">
      <c r="A8" s="4"/>
      <c r="B8" s="14"/>
      <c r="C8" s="2"/>
    </row>
    <row r="9" spans="1:3" ht="16.5" thickBot="1">
      <c r="A9" s="6" t="s">
        <v>35</v>
      </c>
      <c r="B9" s="13">
        <v>0</v>
      </c>
      <c r="C9" s="1"/>
    </row>
    <row r="10" spans="1:3" ht="15.75">
      <c r="A10" s="4"/>
      <c r="B10" s="14"/>
      <c r="C10" s="2"/>
    </row>
    <row r="11" spans="1:3" ht="16.5" thickBot="1">
      <c r="A11" s="6" t="s">
        <v>36</v>
      </c>
      <c r="B11" s="13">
        <v>95823.95</v>
      </c>
      <c r="C11" s="1"/>
    </row>
    <row r="12" spans="1:3" ht="15.75">
      <c r="A12" s="4"/>
      <c r="B12" s="14"/>
      <c r="C12" s="2"/>
    </row>
    <row r="13" spans="1:3" ht="16.5" thickBot="1">
      <c r="A13" s="6" t="s">
        <v>37</v>
      </c>
      <c r="B13" s="13">
        <v>0</v>
      </c>
      <c r="C13" s="1"/>
    </row>
    <row r="14" spans="1:3" ht="15.75">
      <c r="A14" s="4"/>
      <c r="B14" s="14"/>
      <c r="C14" s="2"/>
    </row>
    <row r="15" spans="1:3" ht="16.5" thickBot="1">
      <c r="A15" s="6" t="s">
        <v>38</v>
      </c>
      <c r="B15" s="13">
        <v>95823.95</v>
      </c>
      <c r="C15" s="1"/>
    </row>
    <row r="16" spans="1:3" ht="15.75">
      <c r="A16" s="4"/>
      <c r="B16" s="14"/>
      <c r="C16" s="2"/>
    </row>
    <row r="17" spans="1:3" ht="16.5" thickBot="1">
      <c r="A17" s="6" t="s">
        <v>39</v>
      </c>
      <c r="B17" s="13">
        <v>139605.24</v>
      </c>
      <c r="C17" s="2"/>
    </row>
    <row r="18" spans="1:3" ht="16.5" thickBot="1">
      <c r="A18" s="8" t="s">
        <v>41</v>
      </c>
      <c r="B18" s="17">
        <v>74316.49</v>
      </c>
      <c r="C18" s="1"/>
    </row>
    <row r="19" spans="1:3" ht="16.5" thickBot="1">
      <c r="A19" s="7" t="s">
        <v>40</v>
      </c>
      <c r="B19" s="17">
        <v>54923.31</v>
      </c>
      <c r="C19" s="1"/>
    </row>
    <row r="20" spans="1:3" ht="16.5" thickBot="1">
      <c r="A20" s="8" t="s">
        <v>52</v>
      </c>
      <c r="B20" s="17">
        <v>19393.18</v>
      </c>
      <c r="C20" s="1"/>
    </row>
    <row r="21" spans="1:3" ht="16.5" thickBot="1">
      <c r="A21" s="8" t="s">
        <v>46</v>
      </c>
      <c r="B21" s="17">
        <v>17731.76</v>
      </c>
      <c r="C21" s="21"/>
    </row>
    <row r="22" spans="1:3" ht="16.5" thickBot="1">
      <c r="A22" s="8" t="s">
        <v>76</v>
      </c>
      <c r="B22" s="17">
        <v>874.29</v>
      </c>
      <c r="C22" s="21"/>
    </row>
    <row r="23" spans="1:3" ht="16.5" thickBot="1">
      <c r="A23" s="8" t="s">
        <v>51</v>
      </c>
      <c r="B23" s="17">
        <v>46682.7</v>
      </c>
      <c r="C23" s="21"/>
    </row>
    <row r="24" spans="1:3" ht="15.75">
      <c r="A24" s="4"/>
      <c r="B24" s="14"/>
      <c r="C24" s="2"/>
    </row>
    <row r="25" spans="1:3" ht="16.5" thickBot="1">
      <c r="A25" s="6" t="s">
        <v>53</v>
      </c>
      <c r="B25" s="13">
        <v>-43781.29</v>
      </c>
      <c r="C25" s="2"/>
    </row>
    <row r="26" spans="1:3" s="12" customFormat="1" ht="15.75">
      <c r="A26" s="10"/>
      <c r="B26" s="18"/>
      <c r="C26" s="11"/>
    </row>
    <row r="27" spans="1:3" ht="16.5" thickBot="1">
      <c r="A27" s="6" t="s">
        <v>54</v>
      </c>
      <c r="B27" s="13">
        <v>37416.41</v>
      </c>
      <c r="C27" s="1"/>
    </row>
    <row r="28" spans="1:3" ht="16.5" thickBot="1">
      <c r="A28" s="7" t="s">
        <v>55</v>
      </c>
      <c r="B28" s="19">
        <v>37416.41</v>
      </c>
      <c r="C28" s="1"/>
    </row>
    <row r="29" spans="1:3" ht="16.5" thickBot="1">
      <c r="A29" s="9" t="s">
        <v>57</v>
      </c>
      <c r="B29" s="13">
        <v>2425.78</v>
      </c>
      <c r="C29" s="1"/>
    </row>
    <row r="30" spans="1:3" ht="15.75">
      <c r="A30" s="4"/>
      <c r="B30" s="14"/>
      <c r="C30" s="2"/>
    </row>
    <row r="31" spans="1:3" ht="16.5" thickBot="1">
      <c r="A31" s="6" t="s">
        <v>61</v>
      </c>
      <c r="B31" s="13">
        <v>-8790.66</v>
      </c>
      <c r="C31" s="1"/>
    </row>
    <row r="32" spans="1:3" ht="15.75">
      <c r="A32" s="4"/>
      <c r="B32" s="14"/>
      <c r="C32" s="2"/>
    </row>
    <row r="33" spans="1:3" ht="16.5" thickBot="1">
      <c r="A33" s="6" t="s">
        <v>62</v>
      </c>
      <c r="B33" s="13">
        <v>-8790.66</v>
      </c>
      <c r="C3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0" zoomScaleNormal="70" zoomScalePageLayoutView="0" workbookViewId="0" topLeftCell="A1">
      <selection activeCell="J1" sqref="J1:J16384"/>
    </sheetView>
  </sheetViews>
  <sheetFormatPr defaultColWidth="9.140625" defaultRowHeight="15"/>
  <cols>
    <col min="1" max="1" width="62.140625" style="5" customWidth="1"/>
    <col min="2" max="2" width="18.00390625" style="20" bestFit="1" customWidth="1"/>
    <col min="3" max="3" width="3.7109375" style="0" customWidth="1"/>
    <col min="4" max="4" width="62.8515625" style="0" bestFit="1" customWidth="1"/>
    <col min="5" max="5" width="18.00390625" style="0" bestFit="1" customWidth="1"/>
    <col min="7" max="7" width="62.8515625" style="0" bestFit="1" customWidth="1"/>
    <col min="8" max="8" width="18.00390625" style="0" bestFit="1" customWidth="1"/>
    <col min="10" max="10" width="16.8515625" style="0" bestFit="1" customWidth="1"/>
  </cols>
  <sheetData>
    <row r="1" spans="1:8" ht="15.75">
      <c r="A1" s="3"/>
      <c r="B1" s="14"/>
      <c r="C1" s="2"/>
      <c r="D1" s="3"/>
      <c r="E1" s="14"/>
      <c r="G1" s="3"/>
      <c r="H1" s="14"/>
    </row>
    <row r="2" spans="1:8" ht="15.75">
      <c r="A2" s="22" t="s">
        <v>83</v>
      </c>
      <c r="B2" s="15"/>
      <c r="C2" s="1"/>
      <c r="D2" s="22" t="s">
        <v>82</v>
      </c>
      <c r="E2" s="15"/>
      <c r="G2" s="22" t="s">
        <v>78</v>
      </c>
      <c r="H2" s="15"/>
    </row>
    <row r="3" spans="1:8" ht="15.75">
      <c r="A3" s="4"/>
      <c r="B3" s="14"/>
      <c r="C3" s="2"/>
      <c r="D3" s="4"/>
      <c r="E3" s="14"/>
      <c r="G3" s="4"/>
      <c r="H3" s="14"/>
    </row>
    <row r="4" spans="1:8" ht="16.5" thickBot="1">
      <c r="A4" s="6" t="s">
        <v>0</v>
      </c>
      <c r="B4" s="13">
        <f>B5</f>
        <v>455129.68</v>
      </c>
      <c r="C4" s="1"/>
      <c r="D4" s="6" t="s">
        <v>0</v>
      </c>
      <c r="E4" s="13">
        <v>95823.95</v>
      </c>
      <c r="G4" s="6" t="s">
        <v>0</v>
      </c>
      <c r="H4" s="13">
        <f>H5</f>
        <v>550953.63</v>
      </c>
    </row>
    <row r="5" spans="1:8" ht="16.5" thickBot="1">
      <c r="A5" s="7" t="s">
        <v>1</v>
      </c>
      <c r="B5" s="13">
        <f>B6+B7+B8</f>
        <v>455129.68</v>
      </c>
      <c r="C5" s="1"/>
      <c r="D5" s="7" t="s">
        <v>1</v>
      </c>
      <c r="E5" s="13">
        <v>95823.95</v>
      </c>
      <c r="G5" s="7" t="s">
        <v>1</v>
      </c>
      <c r="H5" s="13">
        <f>SUM(H6:H9)</f>
        <v>550953.63</v>
      </c>
    </row>
    <row r="6" spans="1:8" ht="16.5" thickBot="1">
      <c r="A6" s="7" t="s">
        <v>2</v>
      </c>
      <c r="B6" s="16">
        <v>26702.48</v>
      </c>
      <c r="C6" s="1"/>
      <c r="D6" s="7" t="s">
        <v>2</v>
      </c>
      <c r="E6" s="16">
        <v>2532.71</v>
      </c>
      <c r="G6" s="7" t="s">
        <v>2</v>
      </c>
      <c r="H6" s="16">
        <f>E6+B6</f>
        <v>29235.19</v>
      </c>
    </row>
    <row r="7" spans="1:8" ht="16.5" thickBot="1">
      <c r="A7" s="7" t="s">
        <v>84</v>
      </c>
      <c r="B7" s="16">
        <v>426977.28</v>
      </c>
      <c r="C7" s="1"/>
      <c r="D7" s="7" t="s">
        <v>3</v>
      </c>
      <c r="E7" s="16">
        <v>93291.24</v>
      </c>
      <c r="G7" s="7" t="s">
        <v>84</v>
      </c>
      <c r="H7" s="16">
        <v>426977.28</v>
      </c>
    </row>
    <row r="8" spans="1:8" ht="16.5" thickBot="1">
      <c r="A8" s="7" t="s">
        <v>85</v>
      </c>
      <c r="B8" s="16">
        <v>1449.92</v>
      </c>
      <c r="C8" s="2"/>
      <c r="D8" s="7"/>
      <c r="E8" s="16"/>
      <c r="G8" s="7" t="s">
        <v>85</v>
      </c>
      <c r="H8" s="16">
        <v>1449.92</v>
      </c>
    </row>
    <row r="9" spans="1:8" ht="16.5" thickBot="1">
      <c r="A9" s="7"/>
      <c r="B9" s="16"/>
      <c r="C9" s="1"/>
      <c r="D9" s="7"/>
      <c r="E9" s="16"/>
      <c r="G9" s="7" t="s">
        <v>3</v>
      </c>
      <c r="H9" s="16">
        <v>93291.24</v>
      </c>
    </row>
    <row r="10" spans="1:8" ht="15.75">
      <c r="A10" s="4"/>
      <c r="B10" s="14"/>
      <c r="C10" s="2"/>
      <c r="D10" s="4"/>
      <c r="E10" s="14"/>
      <c r="G10" s="4"/>
      <c r="H10" s="18"/>
    </row>
    <row r="11" spans="1:8" ht="16.5" thickBot="1">
      <c r="A11" s="6" t="s">
        <v>4</v>
      </c>
      <c r="B11" s="13">
        <v>0</v>
      </c>
      <c r="C11" s="1"/>
      <c r="D11" s="6" t="s">
        <v>4</v>
      </c>
      <c r="E11" s="13">
        <v>0</v>
      </c>
      <c r="G11" s="6" t="s">
        <v>4</v>
      </c>
      <c r="H11" s="13">
        <v>0</v>
      </c>
    </row>
    <row r="12" spans="1:8" ht="15.75">
      <c r="A12" s="4"/>
      <c r="B12" s="14"/>
      <c r="C12" s="2"/>
      <c r="D12" s="4"/>
      <c r="E12" s="14"/>
      <c r="G12" s="4"/>
      <c r="H12" s="14"/>
    </row>
    <row r="13" spans="1:8" ht="16.5" thickBot="1">
      <c r="A13" s="6" t="s">
        <v>36</v>
      </c>
      <c r="B13" s="13">
        <f>B4</f>
        <v>455129.68</v>
      </c>
      <c r="C13" s="1"/>
      <c r="D13" s="6" t="s">
        <v>36</v>
      </c>
      <c r="E13" s="13">
        <v>95823.95</v>
      </c>
      <c r="G13" s="6" t="s">
        <v>36</v>
      </c>
      <c r="H13" s="13">
        <f>B13+E13</f>
        <v>550953.63</v>
      </c>
    </row>
    <row r="14" spans="1:8" ht="15.75">
      <c r="A14" s="4"/>
      <c r="B14" s="14"/>
      <c r="C14" s="2"/>
      <c r="D14" s="4"/>
      <c r="E14" s="14"/>
      <c r="G14" s="4"/>
      <c r="H14" s="14"/>
    </row>
    <row r="15" spans="1:8" ht="16.5" thickBot="1">
      <c r="A15" s="6" t="s">
        <v>5</v>
      </c>
      <c r="B15" s="13">
        <v>0</v>
      </c>
      <c r="C15" s="1"/>
      <c r="D15" s="6" t="s">
        <v>5</v>
      </c>
      <c r="E15" s="13">
        <v>0</v>
      </c>
      <c r="G15" s="6" t="s">
        <v>5</v>
      </c>
      <c r="H15" s="13">
        <v>0</v>
      </c>
    </row>
    <row r="16" spans="1:8" ht="15.75">
      <c r="A16" s="4"/>
      <c r="B16" s="14"/>
      <c r="C16" s="2"/>
      <c r="D16" s="4"/>
      <c r="E16" s="14"/>
      <c r="G16" s="4"/>
      <c r="H16" s="14"/>
    </row>
    <row r="17" spans="1:8" ht="16.5" thickBot="1">
      <c r="A17" s="6" t="s">
        <v>6</v>
      </c>
      <c r="B17" s="13">
        <f>B13</f>
        <v>455129.68</v>
      </c>
      <c r="C17" s="2"/>
      <c r="D17" s="6" t="s">
        <v>6</v>
      </c>
      <c r="E17" s="13">
        <v>95823.95</v>
      </c>
      <c r="G17" s="6" t="s">
        <v>6</v>
      </c>
      <c r="H17" s="13">
        <f>H13</f>
        <v>550953.63</v>
      </c>
    </row>
    <row r="18" spans="1:8" ht="15.75">
      <c r="A18" s="4"/>
      <c r="B18" s="14"/>
      <c r="C18" s="1"/>
      <c r="D18" s="4"/>
      <c r="E18" s="14"/>
      <c r="G18" s="4"/>
      <c r="H18" s="14"/>
    </row>
    <row r="19" spans="1:10" ht="16.5" thickBot="1">
      <c r="A19" s="6" t="s">
        <v>7</v>
      </c>
      <c r="B19" s="13">
        <f>B20</f>
        <v>-199707.37</v>
      </c>
      <c r="C19" s="1"/>
      <c r="D19" s="6" t="s">
        <v>7</v>
      </c>
      <c r="E19" s="13">
        <f>E20</f>
        <v>-139605.24</v>
      </c>
      <c r="G19" s="6" t="s">
        <v>7</v>
      </c>
      <c r="H19" s="13">
        <f>H20</f>
        <v>-339312.61</v>
      </c>
      <c r="J19" s="26"/>
    </row>
    <row r="20" spans="1:8" ht="16.5" thickBot="1">
      <c r="A20" s="7" t="s">
        <v>7</v>
      </c>
      <c r="B20" s="17">
        <f>SUM(B21:B25)</f>
        <v>-199707.37</v>
      </c>
      <c r="C20" s="21"/>
      <c r="D20" s="7" t="s">
        <v>7</v>
      </c>
      <c r="E20" s="17">
        <f>SUM(E21:E25)</f>
        <v>-139605.24</v>
      </c>
      <c r="G20" s="7" t="s">
        <v>7</v>
      </c>
      <c r="H20" s="17">
        <f>SUM(H21:H25)</f>
        <v>-339312.61</v>
      </c>
    </row>
    <row r="21" spans="1:8" ht="16.5" thickBot="1">
      <c r="A21" s="23" t="s">
        <v>9</v>
      </c>
      <c r="B21" s="24">
        <v>-63876.5</v>
      </c>
      <c r="C21" s="21"/>
      <c r="D21" s="7" t="s">
        <v>9</v>
      </c>
      <c r="E21" s="17">
        <v>-54923.31</v>
      </c>
      <c r="G21" s="7" t="s">
        <v>9</v>
      </c>
      <c r="H21" s="17">
        <f>E21+B21</f>
        <v>-118799.81</v>
      </c>
    </row>
    <row r="22" spans="1:8" ht="16.5" thickBot="1">
      <c r="A22" s="25" t="s">
        <v>11</v>
      </c>
      <c r="B22" s="24">
        <v>-18418.14</v>
      </c>
      <c r="C22" s="1"/>
      <c r="D22" s="8" t="s">
        <v>11</v>
      </c>
      <c r="E22" s="17">
        <v>-19393.18</v>
      </c>
      <c r="G22" s="8" t="s">
        <v>11</v>
      </c>
      <c r="H22" s="17">
        <f>E22+B22</f>
        <v>-37811.32</v>
      </c>
    </row>
    <row r="23" spans="1:8" ht="16.5" thickBot="1">
      <c r="A23" s="25" t="s">
        <v>15</v>
      </c>
      <c r="B23" s="24">
        <v>-65158.84</v>
      </c>
      <c r="C23" s="1"/>
      <c r="D23" s="8" t="s">
        <v>15</v>
      </c>
      <c r="E23" s="17">
        <v>-17731.76</v>
      </c>
      <c r="G23" s="8" t="s">
        <v>15</v>
      </c>
      <c r="H23" s="17">
        <f>E23+B23</f>
        <v>-82890.59999999999</v>
      </c>
    </row>
    <row r="24" spans="1:8" ht="16.5" thickBot="1">
      <c r="A24" s="25" t="s">
        <v>77</v>
      </c>
      <c r="B24" s="24">
        <v>-12040.98</v>
      </c>
      <c r="C24" s="2"/>
      <c r="D24" s="8" t="s">
        <v>77</v>
      </c>
      <c r="E24" s="17">
        <v>-874.29</v>
      </c>
      <c r="G24" s="8" t="s">
        <v>77</v>
      </c>
      <c r="H24" s="17">
        <f>E24+B24</f>
        <v>-12915.27</v>
      </c>
    </row>
    <row r="25" spans="1:8" ht="16.5" thickBot="1">
      <c r="A25" s="25" t="s">
        <v>16</v>
      </c>
      <c r="B25" s="24">
        <v>-40212.91</v>
      </c>
      <c r="C25" s="2"/>
      <c r="D25" s="8" t="s">
        <v>16</v>
      </c>
      <c r="E25" s="17">
        <v>-46682.7</v>
      </c>
      <c r="G25" s="8" t="s">
        <v>16</v>
      </c>
      <c r="H25" s="17">
        <f>E25+B25</f>
        <v>-86895.61</v>
      </c>
    </row>
    <row r="26" spans="1:8" s="12" customFormat="1" ht="15.75">
      <c r="A26" s="4"/>
      <c r="B26" s="14"/>
      <c r="C26" s="11"/>
      <c r="D26" s="4"/>
      <c r="E26" s="14"/>
      <c r="G26" s="4"/>
      <c r="H26" s="14"/>
    </row>
    <row r="27" spans="1:8" ht="16.5" thickBot="1">
      <c r="A27" s="6" t="s">
        <v>20</v>
      </c>
      <c r="B27" s="13">
        <f>B13+B19</f>
        <v>255422.31</v>
      </c>
      <c r="C27" s="1"/>
      <c r="D27" s="6" t="s">
        <v>20</v>
      </c>
      <c r="E27" s="13">
        <f>E17+E19</f>
        <v>-43781.28999999999</v>
      </c>
      <c r="G27" s="6" t="s">
        <v>20</v>
      </c>
      <c r="H27" s="13">
        <f>B27+E27</f>
        <v>211641.02000000002</v>
      </c>
    </row>
    <row r="28" spans="1:8" ht="15.75">
      <c r="A28" s="10"/>
      <c r="B28" s="18"/>
      <c r="C28" s="1"/>
      <c r="D28" s="10"/>
      <c r="E28" s="18"/>
      <c r="G28" s="10"/>
      <c r="H28" s="18"/>
    </row>
    <row r="29" spans="1:8" ht="16.5" thickBot="1">
      <c r="A29" s="8" t="s">
        <v>21</v>
      </c>
      <c r="B29" s="17">
        <v>41106.93</v>
      </c>
      <c r="C29" s="2"/>
      <c r="D29" s="6" t="s">
        <v>21</v>
      </c>
      <c r="E29" s="13">
        <v>37416.41</v>
      </c>
      <c r="G29" s="6" t="s">
        <v>21</v>
      </c>
      <c r="H29" s="13">
        <f>B29+E29</f>
        <v>78523.34</v>
      </c>
    </row>
    <row r="30" spans="1:8" ht="16.5" thickBot="1">
      <c r="A30" s="8" t="s">
        <v>24</v>
      </c>
      <c r="B30" s="17">
        <v>-30161.05</v>
      </c>
      <c r="C30" s="1"/>
      <c r="D30" s="6" t="s">
        <v>24</v>
      </c>
      <c r="E30" s="13">
        <v>-2425.78</v>
      </c>
      <c r="G30" s="6" t="s">
        <v>24</v>
      </c>
      <c r="H30" s="13">
        <f>B30+E30</f>
        <v>-32586.829999999998</v>
      </c>
    </row>
    <row r="31" spans="1:8" ht="15.75">
      <c r="A31" s="4"/>
      <c r="B31" s="14"/>
      <c r="C31" s="2"/>
      <c r="D31" s="4"/>
      <c r="E31" s="14"/>
      <c r="G31" s="4"/>
      <c r="H31" s="14"/>
    </row>
    <row r="32" spans="1:8" ht="16.5" thickBot="1">
      <c r="A32" s="6" t="s">
        <v>29</v>
      </c>
      <c r="B32" s="13">
        <f>B27+B29+B30</f>
        <v>266368.19</v>
      </c>
      <c r="C32" s="1"/>
      <c r="D32" s="6" t="s">
        <v>29</v>
      </c>
      <c r="E32" s="13">
        <f>E27+E29+E30</f>
        <v>-8790.65999999999</v>
      </c>
      <c r="G32" s="6" t="s">
        <v>29</v>
      </c>
      <c r="H32" s="13">
        <f>B32+E32</f>
        <v>257577.53</v>
      </c>
    </row>
    <row r="33" spans="1:8" ht="15.75">
      <c r="A33" s="4"/>
      <c r="B33" s="14"/>
      <c r="D33" s="4"/>
      <c r="E33" s="14"/>
      <c r="G33" s="4"/>
      <c r="H33" s="14"/>
    </row>
    <row r="34" spans="1:8" ht="16.5" thickBot="1">
      <c r="A34" s="6" t="s">
        <v>30</v>
      </c>
      <c r="B34" s="13">
        <f>B32</f>
        <v>266368.19</v>
      </c>
      <c r="D34" s="6" t="s">
        <v>30</v>
      </c>
      <c r="E34" s="13">
        <v>-8790.66</v>
      </c>
      <c r="G34" s="6" t="s">
        <v>30</v>
      </c>
      <c r="H34" s="13">
        <v>-8790.66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showGridLines="0" zoomScalePageLayoutView="0" workbookViewId="0" topLeftCell="A28">
      <selection activeCell="A53" sqref="A53"/>
    </sheetView>
  </sheetViews>
  <sheetFormatPr defaultColWidth="9.140625" defaultRowHeight="15"/>
  <cols>
    <col min="1" max="1" width="60.57421875" style="5" customWidth="1"/>
    <col min="2" max="2" width="18.00390625" style="20" bestFit="1" customWidth="1"/>
    <col min="3" max="3" width="31.00390625" style="0" bestFit="1" customWidth="1"/>
  </cols>
  <sheetData>
    <row r="1" spans="1:3" ht="15.75">
      <c r="A1" s="3"/>
      <c r="B1" s="14"/>
      <c r="C1" s="2"/>
    </row>
    <row r="2" spans="1:3" ht="15.75">
      <c r="A2" s="22" t="s">
        <v>78</v>
      </c>
      <c r="B2" s="15"/>
      <c r="C2" s="1"/>
    </row>
    <row r="3" spans="1:3" ht="15.75">
      <c r="A3" s="4"/>
      <c r="B3" s="14"/>
      <c r="C3" s="2"/>
    </row>
    <row r="4" spans="1:3" ht="16.5" thickBot="1">
      <c r="A4" s="6" t="s">
        <v>33</v>
      </c>
      <c r="B4" s="13">
        <v>95823.95</v>
      </c>
      <c r="C4" s="1"/>
    </row>
    <row r="5" spans="1:3" ht="16.5" thickBot="1">
      <c r="A5" s="7" t="s">
        <v>34</v>
      </c>
      <c r="B5" s="13">
        <v>95823.95</v>
      </c>
      <c r="C5" s="1"/>
    </row>
    <row r="6" spans="1:3" ht="16.5" thickBot="1">
      <c r="A6" s="7" t="s">
        <v>32</v>
      </c>
      <c r="B6" s="16">
        <v>2532.71</v>
      </c>
      <c r="C6" s="1"/>
    </row>
    <row r="7" spans="1:3" ht="16.5" thickBot="1">
      <c r="A7" s="7" t="s">
        <v>31</v>
      </c>
      <c r="B7" s="16">
        <v>93291.24</v>
      </c>
      <c r="C7" s="1"/>
    </row>
    <row r="8" spans="1:3" ht="15.75">
      <c r="A8" s="4"/>
      <c r="B8" s="14"/>
      <c r="C8" s="2"/>
    </row>
    <row r="9" spans="1:3" ht="16.5" thickBot="1">
      <c r="A9" s="6" t="s">
        <v>35</v>
      </c>
      <c r="B9" s="13">
        <v>0</v>
      </c>
      <c r="C9" s="1"/>
    </row>
    <row r="10" spans="1:3" ht="15.75">
      <c r="A10" s="4"/>
      <c r="B10" s="14"/>
      <c r="C10" s="2"/>
    </row>
    <row r="11" spans="1:3" ht="16.5" thickBot="1">
      <c r="A11" s="6" t="s">
        <v>36</v>
      </c>
      <c r="B11" s="13">
        <v>95823.95</v>
      </c>
      <c r="C11" s="1"/>
    </row>
    <row r="12" spans="1:3" ht="15.75">
      <c r="A12" s="4"/>
      <c r="B12" s="14"/>
      <c r="C12" s="2"/>
    </row>
    <row r="13" spans="1:3" ht="16.5" thickBot="1">
      <c r="A13" s="6" t="s">
        <v>37</v>
      </c>
      <c r="B13" s="13">
        <v>0</v>
      </c>
      <c r="C13" s="1"/>
    </row>
    <row r="14" spans="1:3" ht="15.75">
      <c r="A14" s="4"/>
      <c r="B14" s="14"/>
      <c r="C14" s="2"/>
    </row>
    <row r="15" spans="1:3" ht="16.5" thickBot="1">
      <c r="A15" s="6" t="s">
        <v>38</v>
      </c>
      <c r="B15" s="13">
        <v>95823.95</v>
      </c>
      <c r="C15" s="1"/>
    </row>
    <row r="16" spans="1:3" ht="15.75">
      <c r="A16" s="4"/>
      <c r="B16" s="14"/>
      <c r="C16" s="2"/>
    </row>
    <row r="17" spans="1:3" ht="16.5" thickBot="1">
      <c r="A17" s="6" t="s">
        <v>39</v>
      </c>
      <c r="B17" s="13">
        <v>139605.24</v>
      </c>
      <c r="C17" s="2"/>
    </row>
    <row r="18" spans="1:3" ht="16.5" thickBot="1">
      <c r="A18" s="8" t="s">
        <v>41</v>
      </c>
      <c r="B18" s="17">
        <v>74316.49</v>
      </c>
      <c r="C18" s="1"/>
    </row>
    <row r="19" spans="1:3" ht="16.5" thickBot="1">
      <c r="A19" s="7" t="s">
        <v>40</v>
      </c>
      <c r="B19" s="17">
        <v>54923.31</v>
      </c>
      <c r="C19" s="1"/>
    </row>
    <row r="20" spans="1:3" ht="16.5" thickBot="1">
      <c r="A20" s="7" t="s">
        <v>42</v>
      </c>
      <c r="B20" s="17">
        <v>38564.29</v>
      </c>
      <c r="C20" s="1"/>
    </row>
    <row r="21" spans="1:3" ht="16.5" thickBot="1">
      <c r="A21" s="7" t="s">
        <v>43</v>
      </c>
      <c r="B21" s="16">
        <v>7069.49</v>
      </c>
      <c r="C21" s="1"/>
    </row>
    <row r="22" spans="1:3" ht="16.5" thickBot="1">
      <c r="A22" s="7" t="s">
        <v>44</v>
      </c>
      <c r="B22" s="16">
        <v>8539.53</v>
      </c>
      <c r="C22" s="1"/>
    </row>
    <row r="23" spans="1:3" ht="16.5" thickBot="1">
      <c r="A23" s="7" t="s">
        <v>45</v>
      </c>
      <c r="B23" s="17">
        <v>750</v>
      </c>
      <c r="C23" s="1"/>
    </row>
    <row r="24" spans="1:3" ht="16.5" thickBot="1">
      <c r="A24" s="8" t="s">
        <v>52</v>
      </c>
      <c r="B24" s="17">
        <v>19393.18</v>
      </c>
      <c r="C24" s="1"/>
    </row>
    <row r="25" spans="1:3" ht="16.5" thickBot="1">
      <c r="A25" s="8" t="s">
        <v>46</v>
      </c>
      <c r="B25" s="17">
        <v>17731.76</v>
      </c>
      <c r="C25" s="1"/>
    </row>
    <row r="26" spans="1:3" ht="16.5" thickBot="1">
      <c r="A26" s="7" t="s">
        <v>63</v>
      </c>
      <c r="B26" s="16">
        <v>1774.48</v>
      </c>
      <c r="C26" s="1"/>
    </row>
    <row r="27" spans="1:3" ht="16.5" thickBot="1">
      <c r="A27" s="7" t="s">
        <v>47</v>
      </c>
      <c r="B27" s="17">
        <v>173.34</v>
      </c>
      <c r="C27" s="1"/>
    </row>
    <row r="28" spans="1:3" ht="16.5" thickBot="1">
      <c r="A28" s="8" t="s">
        <v>64</v>
      </c>
      <c r="B28" s="17">
        <v>122</v>
      </c>
      <c r="C28" s="1"/>
    </row>
    <row r="29" spans="1:3" ht="16.5" thickBot="1">
      <c r="A29" s="8" t="s">
        <v>65</v>
      </c>
      <c r="B29" s="17">
        <f>28.1+420.23</f>
        <v>448.33000000000004</v>
      </c>
      <c r="C29" s="1"/>
    </row>
    <row r="30" spans="1:3" ht="16.5" thickBot="1">
      <c r="A30" s="8" t="s">
        <v>66</v>
      </c>
      <c r="B30" s="17">
        <v>15150.61</v>
      </c>
      <c r="C30" s="1"/>
    </row>
    <row r="31" spans="1:3" ht="16.5" thickBot="1">
      <c r="A31" s="8" t="s">
        <v>67</v>
      </c>
      <c r="B31" s="17">
        <v>63</v>
      </c>
      <c r="C31" s="1"/>
    </row>
    <row r="32" spans="1:3" ht="16.5" thickBot="1">
      <c r="A32" s="8" t="s">
        <v>79</v>
      </c>
      <c r="B32" s="17">
        <v>874.29</v>
      </c>
      <c r="C32" s="1"/>
    </row>
    <row r="33" spans="1:3" ht="16.5" thickBot="1">
      <c r="A33" s="8" t="s">
        <v>80</v>
      </c>
      <c r="B33" s="17">
        <v>874.29</v>
      </c>
      <c r="C33" s="1"/>
    </row>
    <row r="34" spans="1:3" ht="16.5" thickBot="1">
      <c r="A34" s="8" t="s">
        <v>51</v>
      </c>
      <c r="B34" s="17">
        <v>46682.7</v>
      </c>
      <c r="C34" s="1"/>
    </row>
    <row r="35" spans="1:3" ht="16.5" thickBot="1">
      <c r="A35" s="7" t="s">
        <v>50</v>
      </c>
      <c r="B35" s="16">
        <v>26557.28</v>
      </c>
      <c r="C35" s="1"/>
    </row>
    <row r="36" spans="1:3" ht="16.5" thickBot="1">
      <c r="A36" s="8" t="s">
        <v>49</v>
      </c>
      <c r="B36" s="16">
        <v>13032.58</v>
      </c>
      <c r="C36" s="1"/>
    </row>
    <row r="37" spans="1:3" ht="16.5" thickBot="1">
      <c r="A37" s="7" t="s">
        <v>48</v>
      </c>
      <c r="B37" s="17">
        <v>7092.84</v>
      </c>
      <c r="C37" s="1"/>
    </row>
    <row r="38" spans="1:3" ht="15.75">
      <c r="A38" s="4"/>
      <c r="B38" s="14"/>
      <c r="C38" s="2"/>
    </row>
    <row r="39" spans="1:3" ht="16.5" thickBot="1">
      <c r="A39" s="6" t="s">
        <v>53</v>
      </c>
      <c r="B39" s="13">
        <v>-43781.29</v>
      </c>
      <c r="C39" s="2"/>
    </row>
    <row r="40" spans="1:3" s="12" customFormat="1" ht="15.75">
      <c r="A40" s="10"/>
      <c r="B40" s="18"/>
      <c r="C40" s="11"/>
    </row>
    <row r="41" spans="1:3" ht="16.5" thickBot="1">
      <c r="A41" s="6" t="s">
        <v>54</v>
      </c>
      <c r="B41" s="13">
        <v>37416.41</v>
      </c>
      <c r="C41" s="1"/>
    </row>
    <row r="42" spans="1:3" ht="16.5" thickBot="1">
      <c r="A42" s="7" t="s">
        <v>55</v>
      </c>
      <c r="B42" s="19">
        <v>37416.41</v>
      </c>
      <c r="C42" s="1"/>
    </row>
    <row r="43" spans="1:3" ht="16.5" thickBot="1">
      <c r="A43" s="7" t="s">
        <v>56</v>
      </c>
      <c r="B43" s="19">
        <v>37416.41</v>
      </c>
      <c r="C43" s="2"/>
    </row>
    <row r="44" spans="1:3" ht="16.5" thickBot="1">
      <c r="A44" s="9" t="s">
        <v>57</v>
      </c>
      <c r="B44" s="13">
        <v>2425.78</v>
      </c>
      <c r="C44" s="1"/>
    </row>
    <row r="45" spans="1:3" ht="16.5" thickBot="1">
      <c r="A45" s="8" t="s">
        <v>57</v>
      </c>
      <c r="B45" s="13">
        <v>2425.78</v>
      </c>
      <c r="C45" s="1"/>
    </row>
    <row r="46" spans="1:3" ht="16.5" thickBot="1">
      <c r="A46" s="8" t="s">
        <v>58</v>
      </c>
      <c r="B46" s="17">
        <v>1126.21</v>
      </c>
      <c r="C46" s="1"/>
    </row>
    <row r="47" spans="1:3" ht="16.5" thickBot="1">
      <c r="A47" s="8" t="s">
        <v>59</v>
      </c>
      <c r="B47" s="17">
        <v>293.84</v>
      </c>
      <c r="C47" s="1"/>
    </row>
    <row r="48" spans="1:3" ht="16.5" thickBot="1">
      <c r="A48" s="8" t="s">
        <v>27</v>
      </c>
      <c r="B48" s="17">
        <v>360.89</v>
      </c>
      <c r="C48" s="1"/>
    </row>
    <row r="49" spans="1:3" ht="16.5" thickBot="1">
      <c r="A49" s="7" t="s">
        <v>60</v>
      </c>
      <c r="B49" s="17">
        <v>644.84</v>
      </c>
      <c r="C49" s="1"/>
    </row>
    <row r="50" spans="1:3" ht="15.75">
      <c r="A50" s="4"/>
      <c r="B50" s="14"/>
      <c r="C50" s="2"/>
    </row>
    <row r="51" spans="1:3" ht="16.5" thickBot="1">
      <c r="A51" s="6" t="s">
        <v>61</v>
      </c>
      <c r="B51" s="13">
        <v>-8790.66</v>
      </c>
      <c r="C51" s="1"/>
    </row>
    <row r="52" spans="1:3" ht="15.75">
      <c r="A52" s="4"/>
      <c r="B52" s="14"/>
      <c r="C52" s="2"/>
    </row>
    <row r="53" spans="1:3" ht="16.5" thickBot="1">
      <c r="A53" s="6" t="s">
        <v>62</v>
      </c>
      <c r="B53" s="13">
        <v>-8790.66</v>
      </c>
      <c r="C5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60.57421875" style="5" customWidth="1"/>
    <col min="2" max="2" width="18.00390625" style="20" bestFit="1" customWidth="1"/>
    <col min="3" max="3" width="31.00390625" style="0" bestFit="1" customWidth="1"/>
  </cols>
  <sheetData>
    <row r="1" spans="1:3" ht="15.75">
      <c r="A1" s="3"/>
      <c r="B1" s="14"/>
      <c r="C1" s="2"/>
    </row>
    <row r="2" spans="1:3" ht="15.75">
      <c r="A2" s="22" t="s">
        <v>78</v>
      </c>
      <c r="B2" s="15"/>
      <c r="C2" s="1"/>
    </row>
    <row r="3" spans="1:3" ht="15.75">
      <c r="A3" s="4"/>
      <c r="B3" s="14"/>
      <c r="C3" s="2"/>
    </row>
    <row r="4" spans="1:3" ht="16.5" thickBot="1">
      <c r="A4" s="6" t="s">
        <v>0</v>
      </c>
      <c r="B4" s="13">
        <v>95823.95</v>
      </c>
      <c r="C4" s="1"/>
    </row>
    <row r="5" spans="1:3" ht="16.5" thickBot="1">
      <c r="A5" s="7" t="s">
        <v>1</v>
      </c>
      <c r="B5" s="13">
        <v>95823.95</v>
      </c>
      <c r="C5" s="1"/>
    </row>
    <row r="6" spans="1:3" ht="16.5" thickBot="1">
      <c r="A6" s="7" t="s">
        <v>2</v>
      </c>
      <c r="B6" s="16">
        <v>2532.71</v>
      </c>
      <c r="C6" s="1"/>
    </row>
    <row r="7" spans="1:3" ht="16.5" thickBot="1">
      <c r="A7" s="7" t="s">
        <v>3</v>
      </c>
      <c r="B7" s="16">
        <v>93291.24</v>
      </c>
      <c r="C7" s="1"/>
    </row>
    <row r="8" spans="1:3" ht="15.75">
      <c r="A8" s="4"/>
      <c r="B8" s="14"/>
      <c r="C8" s="2"/>
    </row>
    <row r="9" spans="1:3" ht="16.5" thickBot="1">
      <c r="A9" s="6" t="s">
        <v>4</v>
      </c>
      <c r="B9" s="13">
        <v>0</v>
      </c>
      <c r="C9" s="1"/>
    </row>
    <row r="10" spans="1:3" ht="15.75">
      <c r="A10" s="4"/>
      <c r="B10" s="14"/>
      <c r="C10" s="2"/>
    </row>
    <row r="11" spans="1:3" ht="16.5" thickBot="1">
      <c r="A11" s="6" t="s">
        <v>36</v>
      </c>
      <c r="B11" s="13">
        <v>95823.95</v>
      </c>
      <c r="C11" s="1"/>
    </row>
    <row r="12" spans="1:3" ht="15.75">
      <c r="A12" s="4"/>
      <c r="B12" s="14"/>
      <c r="C12" s="2"/>
    </row>
    <row r="13" spans="1:3" ht="16.5" thickBot="1">
      <c r="A13" s="6" t="s">
        <v>5</v>
      </c>
      <c r="B13" s="13">
        <v>0</v>
      </c>
      <c r="C13" s="1"/>
    </row>
    <row r="14" spans="1:3" ht="15.75">
      <c r="A14" s="4"/>
      <c r="B14" s="14"/>
      <c r="C14" s="2"/>
    </row>
    <row r="15" spans="1:3" ht="16.5" thickBot="1">
      <c r="A15" s="6" t="s">
        <v>6</v>
      </c>
      <c r="B15" s="13">
        <v>95823.95</v>
      </c>
      <c r="C15" s="1"/>
    </row>
    <row r="16" spans="1:3" ht="15.75">
      <c r="A16" s="4"/>
      <c r="B16" s="14"/>
      <c r="C16" s="2"/>
    </row>
    <row r="17" spans="1:3" ht="16.5" thickBot="1">
      <c r="A17" s="6" t="s">
        <v>7</v>
      </c>
      <c r="B17" s="13">
        <v>139605.24</v>
      </c>
      <c r="C17" s="2"/>
    </row>
    <row r="18" spans="1:3" ht="16.5" thickBot="1">
      <c r="A18" s="7" t="s">
        <v>8</v>
      </c>
      <c r="B18" s="17">
        <v>74316.49</v>
      </c>
      <c r="C18" s="1"/>
    </row>
    <row r="19" spans="1:3" ht="16.5" thickBot="1">
      <c r="A19" s="7" t="s">
        <v>9</v>
      </c>
      <c r="B19" s="17">
        <v>54923.31</v>
      </c>
      <c r="C19" s="1"/>
    </row>
    <row r="20" spans="1:3" ht="16.5" thickBot="1">
      <c r="A20" s="7" t="s">
        <v>68</v>
      </c>
      <c r="B20" s="17">
        <v>38564.29</v>
      </c>
      <c r="C20" s="1"/>
    </row>
    <row r="21" spans="1:3" ht="16.5" thickBot="1">
      <c r="A21" s="7" t="s">
        <v>10</v>
      </c>
      <c r="B21" s="16">
        <v>7069.49</v>
      </c>
      <c r="C21" s="1"/>
    </row>
    <row r="22" spans="1:3" ht="16.5" thickBot="1">
      <c r="A22" s="7" t="s">
        <v>69</v>
      </c>
      <c r="B22" s="16">
        <v>8539.53</v>
      </c>
      <c r="C22" s="1"/>
    </row>
    <row r="23" spans="1:3" ht="16.5" thickBot="1">
      <c r="A23" s="7" t="s">
        <v>45</v>
      </c>
      <c r="B23" s="17">
        <v>750</v>
      </c>
      <c r="C23" s="1"/>
    </row>
    <row r="24" spans="1:3" ht="16.5" thickBot="1">
      <c r="A24" s="8" t="s">
        <v>11</v>
      </c>
      <c r="B24" s="17">
        <v>19393.18</v>
      </c>
      <c r="C24" s="1"/>
    </row>
    <row r="25" spans="1:3" ht="16.5" thickBot="1">
      <c r="A25" s="8" t="s">
        <v>12</v>
      </c>
      <c r="B25" s="17">
        <v>14559.24</v>
      </c>
      <c r="C25" s="1"/>
    </row>
    <row r="26" spans="1:3" ht="16.5" thickBot="1">
      <c r="A26" s="8" t="s">
        <v>13</v>
      </c>
      <c r="B26" s="17">
        <v>4372.75</v>
      </c>
      <c r="C26" s="1"/>
    </row>
    <row r="27" spans="1:3" ht="16.5" thickBot="1">
      <c r="A27" s="8" t="s">
        <v>14</v>
      </c>
      <c r="B27" s="16">
        <v>461.19</v>
      </c>
      <c r="C27" s="1"/>
    </row>
    <row r="28" spans="1:3" ht="16.5" thickBot="1">
      <c r="A28" s="8" t="s">
        <v>15</v>
      </c>
      <c r="B28" s="17">
        <v>17731.76</v>
      </c>
      <c r="C28" s="1"/>
    </row>
    <row r="29" spans="1:3" ht="16.5" thickBot="1">
      <c r="A29" s="7" t="s">
        <v>70</v>
      </c>
      <c r="B29" s="16">
        <v>1774.48</v>
      </c>
      <c r="C29" s="1"/>
    </row>
    <row r="30" spans="1:3" ht="16.5" thickBot="1">
      <c r="A30" s="7" t="s">
        <v>71</v>
      </c>
      <c r="B30" s="17">
        <v>173.34</v>
      </c>
      <c r="C30" s="1"/>
    </row>
    <row r="31" spans="1:3" ht="16.5" thickBot="1">
      <c r="A31" s="8" t="s">
        <v>72</v>
      </c>
      <c r="B31" s="17">
        <v>122</v>
      </c>
      <c r="C31" s="1"/>
    </row>
    <row r="32" spans="1:3" ht="16.5" thickBot="1">
      <c r="A32" s="8" t="s">
        <v>73</v>
      </c>
      <c r="B32" s="17">
        <f>28.1+420.23</f>
        <v>448.33000000000004</v>
      </c>
      <c r="C32" s="1"/>
    </row>
    <row r="33" spans="1:3" ht="16.5" thickBot="1">
      <c r="A33" s="8" t="s">
        <v>74</v>
      </c>
      <c r="B33" s="17">
        <v>15150.61</v>
      </c>
      <c r="C33" s="1"/>
    </row>
    <row r="34" spans="1:3" ht="16.5" thickBot="1">
      <c r="A34" s="8" t="s">
        <v>75</v>
      </c>
      <c r="B34" s="17">
        <v>63</v>
      </c>
      <c r="C34" s="1"/>
    </row>
    <row r="35" spans="1:3" ht="16.5" thickBot="1">
      <c r="A35" s="8" t="s">
        <v>77</v>
      </c>
      <c r="B35" s="17">
        <v>874.29</v>
      </c>
      <c r="C35" s="1"/>
    </row>
    <row r="36" spans="1:3" ht="16.5" thickBot="1">
      <c r="A36" s="8" t="s">
        <v>81</v>
      </c>
      <c r="B36" s="17">
        <v>874.29</v>
      </c>
      <c r="C36" s="1"/>
    </row>
    <row r="37" spans="1:3" ht="16.5" thickBot="1">
      <c r="A37" s="8" t="s">
        <v>16</v>
      </c>
      <c r="B37" s="17">
        <v>46682.7</v>
      </c>
      <c r="C37" s="1"/>
    </row>
    <row r="38" spans="1:3" ht="16.5" thickBot="1">
      <c r="A38" s="7" t="s">
        <v>17</v>
      </c>
      <c r="B38" s="16">
        <v>26557.28</v>
      </c>
      <c r="C38" s="1"/>
    </row>
    <row r="39" spans="1:3" ht="16.5" thickBot="1">
      <c r="A39" s="8" t="s">
        <v>18</v>
      </c>
      <c r="B39" s="16">
        <v>13032.58</v>
      </c>
      <c r="C39" s="1"/>
    </row>
    <row r="40" spans="1:3" ht="16.5" thickBot="1">
      <c r="A40" s="7" t="s">
        <v>19</v>
      </c>
      <c r="B40" s="17">
        <v>7092.84</v>
      </c>
      <c r="C40" s="1"/>
    </row>
    <row r="41" spans="1:3" ht="15.75">
      <c r="A41" s="4"/>
      <c r="B41" s="14"/>
      <c r="C41" s="2"/>
    </row>
    <row r="42" spans="1:3" ht="16.5" thickBot="1">
      <c r="A42" s="6" t="s">
        <v>20</v>
      </c>
      <c r="B42" s="13">
        <v>-43781.29</v>
      </c>
      <c r="C42" s="2"/>
    </row>
    <row r="43" spans="1:3" s="12" customFormat="1" ht="16.5" thickBot="1">
      <c r="A43" s="10"/>
      <c r="B43" s="18"/>
      <c r="C43" s="11"/>
    </row>
    <row r="44" spans="1:3" ht="16.5" thickBot="1">
      <c r="A44" s="9" t="s">
        <v>21</v>
      </c>
      <c r="B44" s="13">
        <v>37416.41</v>
      </c>
      <c r="C44" s="1"/>
    </row>
    <row r="45" spans="1:3" ht="16.5" thickBot="1">
      <c r="A45" s="7" t="s">
        <v>22</v>
      </c>
      <c r="B45" s="19">
        <v>37416.41</v>
      </c>
      <c r="C45" s="1"/>
    </row>
    <row r="46" spans="1:3" ht="16.5" thickBot="1">
      <c r="A46" s="7" t="s">
        <v>23</v>
      </c>
      <c r="B46" s="19">
        <v>37416.41</v>
      </c>
      <c r="C46" s="2"/>
    </row>
    <row r="47" spans="1:3" ht="16.5" thickBot="1">
      <c r="A47" s="9" t="s">
        <v>24</v>
      </c>
      <c r="B47" s="13">
        <v>2425.78</v>
      </c>
      <c r="C47" s="1"/>
    </row>
    <row r="48" spans="1:3" ht="16.5" thickBot="1">
      <c r="A48" s="8" t="s">
        <v>24</v>
      </c>
      <c r="B48" s="13">
        <v>2425.78</v>
      </c>
      <c r="C48" s="1"/>
    </row>
    <row r="49" spans="1:3" ht="16.5" thickBot="1">
      <c r="A49" s="8" t="s">
        <v>25</v>
      </c>
      <c r="B49" s="17">
        <v>1126.21</v>
      </c>
      <c r="C49" s="1"/>
    </row>
    <row r="50" spans="1:3" ht="16.5" thickBot="1">
      <c r="A50" s="8" t="s">
        <v>26</v>
      </c>
      <c r="B50" s="17">
        <v>293.84</v>
      </c>
      <c r="C50" s="1"/>
    </row>
    <row r="51" spans="1:3" ht="16.5" thickBot="1">
      <c r="A51" s="8" t="s">
        <v>27</v>
      </c>
      <c r="B51" s="17">
        <v>360.89</v>
      </c>
      <c r="C51" s="1"/>
    </row>
    <row r="52" spans="1:3" ht="16.5" thickBot="1">
      <c r="A52" s="7" t="s">
        <v>28</v>
      </c>
      <c r="B52" s="17">
        <v>644.84</v>
      </c>
      <c r="C52" s="1"/>
    </row>
    <row r="53" spans="1:3" ht="15.75">
      <c r="A53" s="4"/>
      <c r="B53" s="14"/>
      <c r="C53" s="2"/>
    </row>
    <row r="54" spans="1:3" ht="16.5" thickBot="1">
      <c r="A54" s="6" t="s">
        <v>29</v>
      </c>
      <c r="B54" s="13">
        <v>-8790.66</v>
      </c>
      <c r="C54" s="1"/>
    </row>
    <row r="55" spans="1:3" ht="15.75">
      <c r="A55" s="4"/>
      <c r="B55" s="14"/>
      <c r="C55" s="2"/>
    </row>
    <row r="56" spans="1:3" ht="16.5" thickBot="1">
      <c r="A56" s="6" t="s">
        <v>30</v>
      </c>
      <c r="B56" s="13">
        <v>-8790.66</v>
      </c>
      <c r="C56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90" zoomScaleNormal="90" zoomScalePageLayoutView="0" workbookViewId="0" topLeftCell="H7">
      <selection activeCell="B11" sqref="B11"/>
    </sheetView>
  </sheetViews>
  <sheetFormatPr defaultColWidth="9.140625" defaultRowHeight="15"/>
  <cols>
    <col min="1" max="1" width="62.140625" style="5" customWidth="1"/>
    <col min="2" max="2" width="18.00390625" style="20" bestFit="1" customWidth="1"/>
    <col min="3" max="3" width="3.7109375" style="0" customWidth="1"/>
    <col min="4" max="4" width="62.8515625" style="0" bestFit="1" customWidth="1"/>
    <col min="5" max="5" width="18.00390625" style="0" bestFit="1" customWidth="1"/>
    <col min="7" max="7" width="62.8515625" style="0" bestFit="1" customWidth="1"/>
    <col min="8" max="8" width="18.00390625" style="0" bestFit="1" customWidth="1"/>
    <col min="10" max="10" width="62.8515625" style="0" bestFit="1" customWidth="1"/>
    <col min="11" max="11" width="18.00390625" style="0" bestFit="1" customWidth="1"/>
  </cols>
  <sheetData>
    <row r="1" spans="1:11" ht="15.75">
      <c r="A1" s="3"/>
      <c r="B1" s="14"/>
      <c r="C1" s="2"/>
      <c r="D1" s="3"/>
      <c r="E1" s="14"/>
      <c r="G1" s="3"/>
      <c r="H1" s="14"/>
      <c r="J1" s="3"/>
      <c r="K1" s="14"/>
    </row>
    <row r="2" spans="1:11" ht="15.75">
      <c r="A2" s="22" t="s">
        <v>83</v>
      </c>
      <c r="B2" s="15"/>
      <c r="C2" s="1"/>
      <c r="D2" s="22" t="s">
        <v>82</v>
      </c>
      <c r="E2" s="15"/>
      <c r="G2" s="22" t="s">
        <v>78</v>
      </c>
      <c r="H2" s="15"/>
      <c r="J2" s="22" t="s">
        <v>78</v>
      </c>
      <c r="K2" s="15"/>
    </row>
    <row r="3" spans="1:11" ht="15.75">
      <c r="A3" s="4"/>
      <c r="B3" s="14"/>
      <c r="C3" s="2"/>
      <c r="D3" s="4"/>
      <c r="E3" s="14"/>
      <c r="G3" s="4"/>
      <c r="H3" s="14"/>
      <c r="J3" s="4"/>
      <c r="K3" s="14"/>
    </row>
    <row r="4" spans="1:11" ht="16.5" thickBot="1">
      <c r="A4" s="6" t="s">
        <v>0</v>
      </c>
      <c r="B4" s="13">
        <f>B5</f>
        <v>455129.68</v>
      </c>
      <c r="C4" s="1"/>
      <c r="D4" s="6" t="s">
        <v>0</v>
      </c>
      <c r="E4" s="13">
        <v>95823.95</v>
      </c>
      <c r="G4" s="6" t="s">
        <v>0</v>
      </c>
      <c r="H4" s="13">
        <f>H5</f>
        <v>550953.63</v>
      </c>
      <c r="J4" s="6" t="s">
        <v>33</v>
      </c>
      <c r="K4" s="13">
        <f>K5</f>
        <v>550953.63</v>
      </c>
    </row>
    <row r="5" spans="1:11" ht="16.5" thickBot="1">
      <c r="A5" s="7" t="s">
        <v>1</v>
      </c>
      <c r="B5" s="13">
        <f>B6+B7+B8</f>
        <v>455129.68</v>
      </c>
      <c r="C5" s="1"/>
      <c r="D5" s="7" t="s">
        <v>1</v>
      </c>
      <c r="E5" s="13">
        <v>95823.95</v>
      </c>
      <c r="G5" s="7" t="s">
        <v>1</v>
      </c>
      <c r="H5" s="13">
        <f>SUM(H6:H9)</f>
        <v>550953.63</v>
      </c>
      <c r="J5" s="7" t="s">
        <v>34</v>
      </c>
      <c r="K5" s="13">
        <f>SUM(K6:K9)</f>
        <v>550953.63</v>
      </c>
    </row>
    <row r="6" spans="1:11" ht="16.5" thickBot="1">
      <c r="A6" s="7" t="s">
        <v>2</v>
      </c>
      <c r="B6" s="16">
        <v>26702.48</v>
      </c>
      <c r="C6" s="1"/>
      <c r="D6" s="7" t="s">
        <v>2</v>
      </c>
      <c r="E6" s="16">
        <v>2532.71</v>
      </c>
      <c r="G6" s="7" t="s">
        <v>2</v>
      </c>
      <c r="H6" s="16">
        <f>E6+B6</f>
        <v>29235.19</v>
      </c>
      <c r="J6" s="7" t="s">
        <v>32</v>
      </c>
      <c r="K6" s="16">
        <f>H6</f>
        <v>29235.19</v>
      </c>
    </row>
    <row r="7" spans="1:11" ht="16.5" thickBot="1">
      <c r="A7" s="7" t="s">
        <v>84</v>
      </c>
      <c r="B7" s="16">
        <v>426977.28</v>
      </c>
      <c r="C7" s="1"/>
      <c r="D7" s="7" t="s">
        <v>3</v>
      </c>
      <c r="E7" s="16">
        <v>93291.24</v>
      </c>
      <c r="G7" s="7" t="s">
        <v>84</v>
      </c>
      <c r="H7" s="16">
        <v>426977.28</v>
      </c>
      <c r="J7" s="7" t="s">
        <v>86</v>
      </c>
      <c r="K7" s="16">
        <v>426977.28</v>
      </c>
    </row>
    <row r="8" spans="1:11" ht="16.5" thickBot="1">
      <c r="A8" s="7" t="s">
        <v>85</v>
      </c>
      <c r="B8" s="16">
        <v>1449.92</v>
      </c>
      <c r="C8" s="2"/>
      <c r="D8" s="7"/>
      <c r="E8" s="16"/>
      <c r="G8" s="7" t="s">
        <v>85</v>
      </c>
      <c r="H8" s="16">
        <v>1449.92</v>
      </c>
      <c r="J8" s="7" t="s">
        <v>87</v>
      </c>
      <c r="K8" s="16">
        <v>1449.92</v>
      </c>
    </row>
    <row r="9" spans="1:11" ht="16.5" thickBot="1">
      <c r="A9" s="7"/>
      <c r="B9" s="16"/>
      <c r="C9" s="1"/>
      <c r="D9" s="7"/>
      <c r="E9" s="16"/>
      <c r="G9" s="7" t="s">
        <v>3</v>
      </c>
      <c r="H9" s="16">
        <v>93291.24</v>
      </c>
      <c r="J9" s="7" t="s">
        <v>31</v>
      </c>
      <c r="K9" s="16">
        <v>93291.24</v>
      </c>
    </row>
    <row r="10" spans="1:11" ht="15.75">
      <c r="A10" s="4"/>
      <c r="B10" s="14"/>
      <c r="C10" s="2"/>
      <c r="D10" s="4"/>
      <c r="E10" s="14"/>
      <c r="G10" s="4"/>
      <c r="H10" s="18"/>
      <c r="J10" s="4"/>
      <c r="K10" s="18"/>
    </row>
    <row r="11" spans="1:11" ht="16.5" thickBot="1">
      <c r="A11" s="6" t="s">
        <v>4</v>
      </c>
      <c r="B11" s="13">
        <v>0</v>
      </c>
      <c r="C11" s="1"/>
      <c r="D11" s="6" t="s">
        <v>4</v>
      </c>
      <c r="E11" s="13">
        <v>0</v>
      </c>
      <c r="G11" s="6" t="s">
        <v>4</v>
      </c>
      <c r="H11" s="13">
        <v>0</v>
      </c>
      <c r="J11" s="6" t="s">
        <v>35</v>
      </c>
      <c r="K11" s="13">
        <v>0</v>
      </c>
    </row>
    <row r="12" spans="1:11" ht="15.75">
      <c r="A12" s="4"/>
      <c r="B12" s="14"/>
      <c r="C12" s="2"/>
      <c r="D12" s="4"/>
      <c r="E12" s="14"/>
      <c r="G12" s="4"/>
      <c r="H12" s="14"/>
      <c r="J12" s="4"/>
      <c r="K12" s="14"/>
    </row>
    <row r="13" spans="1:11" ht="16.5" thickBot="1">
      <c r="A13" s="6" t="s">
        <v>36</v>
      </c>
      <c r="B13" s="13">
        <f>B4</f>
        <v>455129.68</v>
      </c>
      <c r="C13" s="1"/>
      <c r="D13" s="6" t="s">
        <v>36</v>
      </c>
      <c r="E13" s="13">
        <v>95823.95</v>
      </c>
      <c r="G13" s="6" t="s">
        <v>88</v>
      </c>
      <c r="H13" s="13">
        <f>B13+E13</f>
        <v>550953.63</v>
      </c>
      <c r="J13" s="6" t="s">
        <v>36</v>
      </c>
      <c r="K13" s="13">
        <f>H13</f>
        <v>550953.63</v>
      </c>
    </row>
    <row r="14" spans="1:11" ht="15.75">
      <c r="A14" s="4"/>
      <c r="B14" s="14"/>
      <c r="C14" s="2"/>
      <c r="D14" s="4"/>
      <c r="E14" s="14"/>
      <c r="G14" s="4"/>
      <c r="H14" s="14"/>
      <c r="J14" s="4"/>
      <c r="K14" s="14"/>
    </row>
    <row r="15" spans="1:11" ht="16.5" thickBot="1">
      <c r="A15" s="6" t="s">
        <v>5</v>
      </c>
      <c r="B15" s="13">
        <v>0</v>
      </c>
      <c r="C15" s="1"/>
      <c r="D15" s="6" t="s">
        <v>5</v>
      </c>
      <c r="E15" s="13">
        <v>0</v>
      </c>
      <c r="G15" s="6" t="s">
        <v>5</v>
      </c>
      <c r="H15" s="13">
        <v>0</v>
      </c>
      <c r="J15" s="6" t="s">
        <v>37</v>
      </c>
      <c r="K15" s="13">
        <v>0</v>
      </c>
    </row>
    <row r="16" spans="1:11" ht="15.75">
      <c r="A16" s="4"/>
      <c r="B16" s="14"/>
      <c r="C16" s="2"/>
      <c r="D16" s="4"/>
      <c r="E16" s="14"/>
      <c r="G16" s="4"/>
      <c r="H16" s="14"/>
      <c r="J16" s="4"/>
      <c r="K16" s="14"/>
    </row>
    <row r="17" spans="1:11" ht="16.5" thickBot="1">
      <c r="A17" s="6" t="s">
        <v>6</v>
      </c>
      <c r="B17" s="13">
        <f>B13</f>
        <v>455129.68</v>
      </c>
      <c r="C17" s="2"/>
      <c r="D17" s="6" t="s">
        <v>6</v>
      </c>
      <c r="E17" s="13">
        <v>95823.95</v>
      </c>
      <c r="G17" s="6" t="s">
        <v>6</v>
      </c>
      <c r="H17" s="13">
        <f>H13</f>
        <v>550953.63</v>
      </c>
      <c r="J17" s="6" t="s">
        <v>38</v>
      </c>
      <c r="K17" s="13">
        <f>K13</f>
        <v>550953.63</v>
      </c>
    </row>
    <row r="18" spans="1:11" ht="15.75">
      <c r="A18" s="4"/>
      <c r="B18" s="14"/>
      <c r="C18" s="1"/>
      <c r="D18" s="4"/>
      <c r="E18" s="14"/>
      <c r="G18" s="4"/>
      <c r="H18" s="14"/>
      <c r="J18" s="4"/>
      <c r="K18" s="14"/>
    </row>
    <row r="19" spans="1:11" ht="16.5" thickBot="1">
      <c r="A19" s="6" t="s">
        <v>7</v>
      </c>
      <c r="B19" s="13">
        <f>B20</f>
        <v>-199707.37</v>
      </c>
      <c r="C19" s="1"/>
      <c r="D19" s="6" t="s">
        <v>7</v>
      </c>
      <c r="E19" s="13">
        <f>E20</f>
        <v>-139605.24</v>
      </c>
      <c r="G19" s="6" t="s">
        <v>7</v>
      </c>
      <c r="H19" s="13">
        <f>H20</f>
        <v>-339312.61</v>
      </c>
      <c r="J19" s="6" t="s">
        <v>39</v>
      </c>
      <c r="K19" s="13">
        <f>H19</f>
        <v>-339312.61</v>
      </c>
    </row>
    <row r="20" spans="1:11" ht="16.5" thickBot="1">
      <c r="A20" s="7" t="s">
        <v>7</v>
      </c>
      <c r="B20" s="17">
        <f>SUM(B21:B25)</f>
        <v>-199707.37</v>
      </c>
      <c r="C20" s="21"/>
      <c r="D20" s="7" t="s">
        <v>7</v>
      </c>
      <c r="E20" s="17">
        <f>SUM(E21:E25)</f>
        <v>-139605.24</v>
      </c>
      <c r="G20" s="9" t="s">
        <v>7</v>
      </c>
      <c r="H20" s="13">
        <f>SUM(H21:H25)</f>
        <v>-339312.61</v>
      </c>
      <c r="J20" s="6" t="s">
        <v>41</v>
      </c>
      <c r="K20" s="13">
        <f aca="true" t="shared" si="0" ref="K20:K25">H20</f>
        <v>-339312.61</v>
      </c>
    </row>
    <row r="21" spans="1:11" ht="16.5" thickBot="1">
      <c r="A21" s="23" t="s">
        <v>9</v>
      </c>
      <c r="B21" s="24">
        <v>-63876.5</v>
      </c>
      <c r="C21" s="21"/>
      <c r="D21" s="7" t="s">
        <v>9</v>
      </c>
      <c r="E21" s="17">
        <v>-54923.31</v>
      </c>
      <c r="G21" s="7" t="s">
        <v>9</v>
      </c>
      <c r="H21" s="17">
        <f>E21+B21</f>
        <v>-118799.81</v>
      </c>
      <c r="J21" s="7" t="s">
        <v>40</v>
      </c>
      <c r="K21" s="17">
        <f t="shared" si="0"/>
        <v>-118799.81</v>
      </c>
    </row>
    <row r="22" spans="1:11" ht="16.5" thickBot="1">
      <c r="A22" s="25" t="s">
        <v>11</v>
      </c>
      <c r="B22" s="24">
        <v>-18418.14</v>
      </c>
      <c r="C22" s="1"/>
      <c r="D22" s="8" t="s">
        <v>11</v>
      </c>
      <c r="E22" s="17">
        <v>-19393.18</v>
      </c>
      <c r="G22" s="8" t="s">
        <v>11</v>
      </c>
      <c r="H22" s="17">
        <f>E22+B22</f>
        <v>-37811.32</v>
      </c>
      <c r="J22" s="8" t="s">
        <v>52</v>
      </c>
      <c r="K22" s="17">
        <f t="shared" si="0"/>
        <v>-37811.32</v>
      </c>
    </row>
    <row r="23" spans="1:11" ht="16.5" thickBot="1">
      <c r="A23" s="25" t="s">
        <v>15</v>
      </c>
      <c r="B23" s="24">
        <v>-65158.84</v>
      </c>
      <c r="C23" s="1"/>
      <c r="D23" s="8" t="s">
        <v>15</v>
      </c>
      <c r="E23" s="17">
        <v>-17731.76</v>
      </c>
      <c r="G23" s="8" t="s">
        <v>15</v>
      </c>
      <c r="H23" s="17">
        <f>E23+B23</f>
        <v>-82890.59999999999</v>
      </c>
      <c r="J23" s="8" t="s">
        <v>46</v>
      </c>
      <c r="K23" s="17">
        <f t="shared" si="0"/>
        <v>-82890.59999999999</v>
      </c>
    </row>
    <row r="24" spans="1:11" ht="16.5" thickBot="1">
      <c r="A24" s="25" t="s">
        <v>77</v>
      </c>
      <c r="B24" s="24">
        <v>-12040.98</v>
      </c>
      <c r="C24" s="2"/>
      <c r="D24" s="8" t="s">
        <v>77</v>
      </c>
      <c r="E24" s="17">
        <v>-874.29</v>
      </c>
      <c r="G24" s="8" t="s">
        <v>77</v>
      </c>
      <c r="H24" s="17">
        <f>E24+B24</f>
        <v>-12915.27</v>
      </c>
      <c r="J24" s="8" t="s">
        <v>79</v>
      </c>
      <c r="K24" s="17">
        <f t="shared" si="0"/>
        <v>-12915.27</v>
      </c>
    </row>
    <row r="25" spans="1:11" ht="16.5" thickBot="1">
      <c r="A25" s="25" t="s">
        <v>16</v>
      </c>
      <c r="B25" s="24">
        <v>-40212.91</v>
      </c>
      <c r="C25" s="2"/>
      <c r="D25" s="8" t="s">
        <v>16</v>
      </c>
      <c r="E25" s="17">
        <v>-46682.7</v>
      </c>
      <c r="G25" s="8" t="s">
        <v>16</v>
      </c>
      <c r="H25" s="17">
        <f>E25+B25</f>
        <v>-86895.61</v>
      </c>
      <c r="J25" s="8" t="s">
        <v>51</v>
      </c>
      <c r="K25" s="17">
        <f t="shared" si="0"/>
        <v>-86895.61</v>
      </c>
    </row>
    <row r="26" spans="1:11" s="12" customFormat="1" ht="15.75">
      <c r="A26" s="4"/>
      <c r="B26" s="14"/>
      <c r="C26" s="11"/>
      <c r="D26" s="4"/>
      <c r="E26" s="14"/>
      <c r="G26" s="4"/>
      <c r="H26" s="14"/>
      <c r="J26" s="4"/>
      <c r="K26" s="14"/>
    </row>
    <row r="27" spans="1:11" ht="16.5" thickBot="1">
      <c r="A27" s="6" t="s">
        <v>20</v>
      </c>
      <c r="B27" s="13">
        <f>B13+B19</f>
        <v>255422.31</v>
      </c>
      <c r="C27" s="1"/>
      <c r="D27" s="6" t="s">
        <v>20</v>
      </c>
      <c r="E27" s="13">
        <f>E17+E19</f>
        <v>-43781.28999999999</v>
      </c>
      <c r="G27" s="6" t="s">
        <v>20</v>
      </c>
      <c r="H27" s="13">
        <f>B27+E27</f>
        <v>211641.02000000002</v>
      </c>
      <c r="J27" s="6" t="s">
        <v>53</v>
      </c>
      <c r="K27" s="13">
        <f>H27</f>
        <v>211641.02000000002</v>
      </c>
    </row>
    <row r="28" spans="1:11" ht="15.75">
      <c r="A28" s="10"/>
      <c r="B28" s="18"/>
      <c r="C28" s="1"/>
      <c r="D28" s="10"/>
      <c r="E28" s="18"/>
      <c r="G28" s="10"/>
      <c r="H28" s="18"/>
      <c r="J28" s="10"/>
      <c r="K28" s="18"/>
    </row>
    <row r="29" spans="1:11" ht="16.5" thickBot="1">
      <c r="A29" s="8" t="s">
        <v>21</v>
      </c>
      <c r="B29" s="17">
        <v>41106.93</v>
      </c>
      <c r="C29" s="2"/>
      <c r="D29" s="6" t="s">
        <v>21</v>
      </c>
      <c r="E29" s="13">
        <v>37416.41</v>
      </c>
      <c r="G29" s="6" t="s">
        <v>21</v>
      </c>
      <c r="H29" s="13">
        <f>B29+E29</f>
        <v>78523.34</v>
      </c>
      <c r="J29" s="6" t="s">
        <v>54</v>
      </c>
      <c r="K29" s="13">
        <f>H29</f>
        <v>78523.34</v>
      </c>
    </row>
    <row r="30" spans="1:11" ht="16.5" thickBot="1">
      <c r="A30" s="8" t="s">
        <v>24</v>
      </c>
      <c r="B30" s="17">
        <v>-30161.05</v>
      </c>
      <c r="C30" s="1"/>
      <c r="D30" s="6" t="s">
        <v>24</v>
      </c>
      <c r="E30" s="13">
        <v>-2425.78</v>
      </c>
      <c r="G30" s="6" t="s">
        <v>24</v>
      </c>
      <c r="H30" s="13">
        <f>B30+E30</f>
        <v>-32586.829999999998</v>
      </c>
      <c r="J30" s="9" t="s">
        <v>57</v>
      </c>
      <c r="K30" s="13">
        <f>H30</f>
        <v>-32586.829999999998</v>
      </c>
    </row>
    <row r="31" spans="1:11" ht="15.75">
      <c r="A31" s="4"/>
      <c r="B31" s="14"/>
      <c r="C31" s="2"/>
      <c r="D31" s="4"/>
      <c r="E31" s="14"/>
      <c r="G31" s="4"/>
      <c r="H31" s="14"/>
      <c r="J31" s="4"/>
      <c r="K31" s="4"/>
    </row>
    <row r="32" spans="1:11" ht="16.5" thickBot="1">
      <c r="A32" s="6" t="s">
        <v>29</v>
      </c>
      <c r="B32" s="13">
        <f>B27+B29+B30</f>
        <v>266368.19</v>
      </c>
      <c r="C32" s="1"/>
      <c r="D32" s="6" t="s">
        <v>29</v>
      </c>
      <c r="E32" s="13">
        <f>E27+E29+E30</f>
        <v>-8790.65999999999</v>
      </c>
      <c r="G32" s="6" t="s">
        <v>29</v>
      </c>
      <c r="H32" s="13">
        <f>B32+E32</f>
        <v>257577.53</v>
      </c>
      <c r="J32" s="6" t="s">
        <v>61</v>
      </c>
      <c r="K32" s="13">
        <f>H32</f>
        <v>257577.53</v>
      </c>
    </row>
    <row r="33" spans="1:11" ht="15.75">
      <c r="A33" s="4"/>
      <c r="B33" s="14"/>
      <c r="D33" s="4"/>
      <c r="E33" s="14"/>
      <c r="G33" s="4"/>
      <c r="H33" s="14"/>
      <c r="J33" s="4"/>
      <c r="K33" s="4"/>
    </row>
    <row r="34" spans="1:11" ht="16.5" thickBot="1">
      <c r="A34" s="6" t="s">
        <v>30</v>
      </c>
      <c r="B34" s="13">
        <f>B32</f>
        <v>266368.19</v>
      </c>
      <c r="D34" s="6" t="s">
        <v>30</v>
      </c>
      <c r="E34" s="13">
        <v>-8790.66</v>
      </c>
      <c r="G34" s="6" t="s">
        <v>30</v>
      </c>
      <c r="H34" s="13">
        <f>H32</f>
        <v>257577.53</v>
      </c>
      <c r="J34" s="6" t="s">
        <v>62</v>
      </c>
      <c r="K34" s="13">
        <f>H34</f>
        <v>257577.53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9.00390625" style="32" customWidth="1"/>
    <col min="2" max="3" width="20.7109375" style="58" customWidth="1"/>
    <col min="4" max="4" width="24.140625" style="58" customWidth="1"/>
    <col min="5" max="6" width="17.8515625" style="29" customWidth="1"/>
    <col min="8" max="8" width="38.00390625" style="0" bestFit="1" customWidth="1"/>
    <col min="9" max="9" width="23.00390625" style="26" bestFit="1" customWidth="1"/>
    <col min="10" max="10" width="27.7109375" style="0" bestFit="1" customWidth="1"/>
  </cols>
  <sheetData>
    <row r="1" spans="1:10" ht="15.75" customHeight="1">
      <c r="A1" s="66" t="s">
        <v>126</v>
      </c>
      <c r="B1" s="67" t="s">
        <v>122</v>
      </c>
      <c r="C1" s="67" t="s">
        <v>121</v>
      </c>
      <c r="D1" s="67" t="s">
        <v>110</v>
      </c>
      <c r="E1" s="31"/>
      <c r="F1" s="31"/>
      <c r="H1" s="44" t="s">
        <v>118</v>
      </c>
      <c r="I1" s="31" t="s">
        <v>91</v>
      </c>
      <c r="J1" s="27" t="s">
        <v>110</v>
      </c>
    </row>
    <row r="2" spans="1:10" s="28" customFormat="1" ht="15.75">
      <c r="A2" s="45" t="s">
        <v>89</v>
      </c>
      <c r="B2" s="56">
        <v>15000</v>
      </c>
      <c r="C2" s="56">
        <v>21815.58</v>
      </c>
      <c r="D2" s="59">
        <v>-6815.580000000002</v>
      </c>
      <c r="E2" s="54"/>
      <c r="F2" s="54"/>
      <c r="H2" s="45" t="s">
        <v>89</v>
      </c>
      <c r="I2" s="48">
        <f>8783+13032.58</f>
        <v>21815.58</v>
      </c>
      <c r="J2" s="49">
        <f aca="true" t="shared" si="0" ref="J2:J17">B2-I2</f>
        <v>-6815.580000000002</v>
      </c>
    </row>
    <row r="3" spans="1:10" ht="15.75">
      <c r="A3" s="47" t="s">
        <v>92</v>
      </c>
      <c r="B3" s="56">
        <v>19184</v>
      </c>
      <c r="C3" s="56">
        <v>11405.94</v>
      </c>
      <c r="D3" s="56">
        <v>7778.0599999999995</v>
      </c>
      <c r="E3" s="54"/>
      <c r="F3" s="54"/>
      <c r="H3" s="47" t="s">
        <v>92</v>
      </c>
      <c r="I3" s="50">
        <f>4313.1+7092.84</f>
        <v>11405.94</v>
      </c>
      <c r="J3" s="50">
        <f t="shared" si="0"/>
        <v>7778.0599999999995</v>
      </c>
    </row>
    <row r="4" spans="1:10" ht="15.75">
      <c r="A4" s="47" t="s">
        <v>93</v>
      </c>
      <c r="B4" s="56">
        <v>329.54</v>
      </c>
      <c r="C4" s="56">
        <v>222.81</v>
      </c>
      <c r="D4" s="56">
        <v>106.73000000000002</v>
      </c>
      <c r="E4" s="54"/>
      <c r="F4" s="54"/>
      <c r="H4" s="47" t="s">
        <v>93</v>
      </c>
      <c r="I4" s="50">
        <f>49.47+173.34</f>
        <v>222.81</v>
      </c>
      <c r="J4" s="50">
        <f t="shared" si="0"/>
        <v>106.73000000000002</v>
      </c>
    </row>
    <row r="5" spans="1:10" ht="15.75">
      <c r="A5" s="47" t="s">
        <v>94</v>
      </c>
      <c r="B5" s="56">
        <v>43068.57</v>
      </c>
      <c r="C5" s="56">
        <v>36882.11</v>
      </c>
      <c r="D5" s="56">
        <v>6186.459999999999</v>
      </c>
      <c r="E5" s="54"/>
      <c r="F5" s="54"/>
      <c r="H5" s="47" t="s">
        <v>94</v>
      </c>
      <c r="I5" s="50">
        <f>18508.39+15150.61+3223.11</f>
        <v>36882.11</v>
      </c>
      <c r="J5" s="50">
        <f t="shared" si="0"/>
        <v>6186.459999999999</v>
      </c>
    </row>
    <row r="6" spans="1:10" ht="15.75">
      <c r="A6" s="47" t="s">
        <v>95</v>
      </c>
      <c r="B6" s="56">
        <v>168</v>
      </c>
      <c r="C6" s="56">
        <v>1814.36</v>
      </c>
      <c r="D6" s="59">
        <v>-1646.36</v>
      </c>
      <c r="E6" s="54"/>
      <c r="F6" s="54"/>
      <c r="H6" s="47" t="s">
        <v>95</v>
      </c>
      <c r="I6" s="50">
        <f>1814.36</f>
        <v>1814.36</v>
      </c>
      <c r="J6" s="51">
        <f t="shared" si="0"/>
        <v>-1646.36</v>
      </c>
    </row>
    <row r="7" spans="1:10" ht="15.75">
      <c r="A7" s="47" t="s">
        <v>96</v>
      </c>
      <c r="B7" s="56">
        <v>3287.51</v>
      </c>
      <c r="C7" s="56">
        <v>484.3</v>
      </c>
      <c r="D7" s="56">
        <v>2803.21</v>
      </c>
      <c r="E7" s="54"/>
      <c r="F7" s="54"/>
      <c r="H7" s="47" t="s">
        <v>96</v>
      </c>
      <c r="I7" s="50">
        <f>456.2+28.1</f>
        <v>484.3</v>
      </c>
      <c r="J7" s="50">
        <f t="shared" si="0"/>
        <v>2803.21</v>
      </c>
    </row>
    <row r="8" spans="1:10" ht="15.75">
      <c r="A8" s="47" t="s">
        <v>97</v>
      </c>
      <c r="B8" s="56">
        <v>8550.5</v>
      </c>
      <c r="C8" s="56">
        <v>10481.19</v>
      </c>
      <c r="D8" s="59">
        <v>-1930.6900000000005</v>
      </c>
      <c r="E8" s="54"/>
      <c r="F8" s="54"/>
      <c r="H8" s="47" t="s">
        <v>97</v>
      </c>
      <c r="I8" s="50">
        <f>10481.19</f>
        <v>10481.19</v>
      </c>
      <c r="J8" s="51">
        <f t="shared" si="0"/>
        <v>-1930.6900000000005</v>
      </c>
    </row>
    <row r="9" spans="1:10" ht="15.75">
      <c r="A9" s="47" t="s">
        <v>98</v>
      </c>
      <c r="B9" s="56">
        <v>36.3</v>
      </c>
      <c r="C9" s="56">
        <v>0</v>
      </c>
      <c r="D9" s="56">
        <v>36.3</v>
      </c>
      <c r="E9" s="54"/>
      <c r="F9" s="54"/>
      <c r="H9" s="47" t="s">
        <v>98</v>
      </c>
      <c r="I9" s="50">
        <v>0</v>
      </c>
      <c r="J9" s="50">
        <f t="shared" si="0"/>
        <v>36.3</v>
      </c>
    </row>
    <row r="10" spans="1:10" ht="15.75">
      <c r="A10" s="47" t="s">
        <v>99</v>
      </c>
      <c r="B10" s="56">
        <v>235.01</v>
      </c>
      <c r="C10" s="56">
        <v>361.40999999999997</v>
      </c>
      <c r="D10" s="59">
        <v>-126.39999999999998</v>
      </c>
      <c r="E10" s="54"/>
      <c r="F10" s="54"/>
      <c r="H10" s="47" t="s">
        <v>99</v>
      </c>
      <c r="I10" s="50">
        <f>239.41+122</f>
        <v>361.40999999999997</v>
      </c>
      <c r="J10" s="51">
        <f t="shared" si="0"/>
        <v>-126.39999999999998</v>
      </c>
    </row>
    <row r="11" spans="1:10" ht="15.75">
      <c r="A11" s="47" t="s">
        <v>100</v>
      </c>
      <c r="B11" s="56">
        <v>1696.94</v>
      </c>
      <c r="C11" s="56">
        <v>578.88</v>
      </c>
      <c r="D11" s="56">
        <v>1118.06</v>
      </c>
      <c r="E11" s="54"/>
      <c r="F11" s="54"/>
      <c r="H11" s="47" t="s">
        <v>100</v>
      </c>
      <c r="I11" s="50">
        <f>158.65+420.23</f>
        <v>578.88</v>
      </c>
      <c r="J11" s="50">
        <f t="shared" si="0"/>
        <v>1118.06</v>
      </c>
    </row>
    <row r="12" spans="1:10" ht="15.75">
      <c r="A12" s="47" t="s">
        <v>101</v>
      </c>
      <c r="B12" s="56">
        <v>561.54</v>
      </c>
      <c r="C12" s="56">
        <v>111</v>
      </c>
      <c r="D12" s="56">
        <v>450.53999999999996</v>
      </c>
      <c r="E12" s="54"/>
      <c r="F12" s="54"/>
      <c r="H12" s="47" t="s">
        <v>101</v>
      </c>
      <c r="I12" s="50">
        <v>111</v>
      </c>
      <c r="J12" s="50">
        <f t="shared" si="0"/>
        <v>450.53999999999996</v>
      </c>
    </row>
    <row r="13" spans="1:10" ht="15.75">
      <c r="A13" s="47" t="s">
        <v>102</v>
      </c>
      <c r="B13" s="56">
        <v>69768.99</v>
      </c>
      <c r="C13" s="56">
        <v>78997.1</v>
      </c>
      <c r="D13" s="59">
        <v>-9228.11</v>
      </c>
      <c r="E13" s="54"/>
      <c r="F13" s="54"/>
      <c r="H13" s="47" t="s">
        <v>102</v>
      </c>
      <c r="I13" s="50">
        <f>52062.74+2000.51+I39</f>
        <v>78997.1</v>
      </c>
      <c r="J13" s="51">
        <f t="shared" si="0"/>
        <v>-9228.11</v>
      </c>
    </row>
    <row r="14" spans="1:10" ht="15.75">
      <c r="A14" s="47" t="s">
        <v>103</v>
      </c>
      <c r="B14" s="56">
        <v>159.2</v>
      </c>
      <c r="C14" s="56">
        <v>279.2</v>
      </c>
      <c r="D14" s="56">
        <v>-120</v>
      </c>
      <c r="E14" s="54"/>
      <c r="F14" s="54"/>
      <c r="H14" s="47" t="s">
        <v>103</v>
      </c>
      <c r="I14" s="50">
        <v>279.2</v>
      </c>
      <c r="J14" s="51">
        <f t="shared" si="0"/>
        <v>-120</v>
      </c>
    </row>
    <row r="15" spans="1:10" ht="15.75">
      <c r="A15" s="47" t="s">
        <v>104</v>
      </c>
      <c r="B15" s="56">
        <v>494749.83</v>
      </c>
      <c r="C15" s="56">
        <v>0</v>
      </c>
      <c r="D15" s="56">
        <v>494749.83</v>
      </c>
      <c r="E15" s="54"/>
      <c r="F15" s="54"/>
      <c r="H15" s="47" t="s">
        <v>104</v>
      </c>
      <c r="I15" s="50">
        <v>0</v>
      </c>
      <c r="J15" s="50">
        <f t="shared" si="0"/>
        <v>494749.83</v>
      </c>
    </row>
    <row r="16" spans="1:10" ht="15.75">
      <c r="A16" s="47" t="s">
        <v>105</v>
      </c>
      <c r="B16" s="56">
        <v>2860.78</v>
      </c>
      <c r="C16" s="56">
        <v>4005.9</v>
      </c>
      <c r="D16" s="59">
        <v>-1145.12</v>
      </c>
      <c r="E16" s="54"/>
      <c r="F16" s="54"/>
      <c r="H16" s="47" t="s">
        <v>105</v>
      </c>
      <c r="I16" s="50">
        <f>2231.42+1774.48</f>
        <v>4005.9</v>
      </c>
      <c r="J16" s="50">
        <f t="shared" si="0"/>
        <v>-1145.12</v>
      </c>
    </row>
    <row r="17" spans="1:10" ht="15.75">
      <c r="A17" s="47" t="s">
        <v>106</v>
      </c>
      <c r="B17" s="56">
        <v>200</v>
      </c>
      <c r="C17" s="56">
        <v>723</v>
      </c>
      <c r="D17" s="56">
        <v>-523</v>
      </c>
      <c r="E17" s="54"/>
      <c r="F17" s="54"/>
      <c r="H17" s="47" t="s">
        <v>106</v>
      </c>
      <c r="I17" s="50">
        <f>280+63+380</f>
        <v>723</v>
      </c>
      <c r="J17" s="51">
        <f t="shared" si="0"/>
        <v>-523</v>
      </c>
    </row>
    <row r="18" spans="1:10" ht="15.75">
      <c r="A18" s="47" t="s">
        <v>108</v>
      </c>
      <c r="B18" s="56"/>
      <c r="C18" s="56">
        <v>1623.43</v>
      </c>
      <c r="D18" s="56">
        <v>1623.43</v>
      </c>
      <c r="E18" s="55"/>
      <c r="F18" s="55"/>
      <c r="H18" s="47" t="s">
        <v>108</v>
      </c>
      <c r="I18" s="50">
        <f>I47</f>
        <v>1623.43</v>
      </c>
      <c r="J18" s="50">
        <f>I18</f>
        <v>1623.43</v>
      </c>
    </row>
    <row r="19" spans="1:10" ht="15.75">
      <c r="A19" s="43" t="s">
        <v>107</v>
      </c>
      <c r="B19" s="57">
        <f>SUM(B6:B17,B5,B4,B3,B2)</f>
        <v>659856.7100000001</v>
      </c>
      <c r="C19" s="57">
        <f>SUM(C6:C18,C5,C4,C3,C2)</f>
        <v>169786.21000000002</v>
      </c>
      <c r="D19" s="57">
        <f>B19-C19</f>
        <v>490070.50000000006</v>
      </c>
      <c r="H19" s="52" t="s">
        <v>109</v>
      </c>
      <c r="I19" s="46">
        <f>SUM(I2:I18)</f>
        <v>169786.21000000002</v>
      </c>
      <c r="J19" s="50"/>
    </row>
    <row r="20" ht="15.75">
      <c r="H20" s="34"/>
    </row>
    <row r="21" ht="75">
      <c r="H21" s="36" t="s">
        <v>117</v>
      </c>
    </row>
    <row r="22" spans="8:9" ht="15.75">
      <c r="H22" s="39" t="s">
        <v>111</v>
      </c>
      <c r="I22" s="40">
        <f>B19-I19</f>
        <v>490070.50000000006</v>
      </c>
    </row>
    <row r="23" ht="30">
      <c r="H23" s="38" t="s">
        <v>112</v>
      </c>
    </row>
    <row r="24" ht="15.75">
      <c r="H24" s="38"/>
    </row>
    <row r="25" ht="15.75">
      <c r="H25" s="38"/>
    </row>
    <row r="27" ht="15.75">
      <c r="A27" s="43" t="s">
        <v>114</v>
      </c>
    </row>
    <row r="28" ht="15.75">
      <c r="A28" s="43" t="s">
        <v>113</v>
      </c>
    </row>
    <row r="29" ht="15.75"/>
    <row r="30" ht="15.75"/>
    <row r="31" ht="15.75"/>
    <row r="32" ht="15.75"/>
    <row r="33" ht="15.75">
      <c r="I33" s="41" t="s">
        <v>115</v>
      </c>
    </row>
    <row r="34" ht="15.75">
      <c r="I34" s="41">
        <v>4986.77</v>
      </c>
    </row>
    <row r="35" ht="15.75">
      <c r="I35" s="41">
        <v>4986.77</v>
      </c>
    </row>
    <row r="36" ht="15.75">
      <c r="I36" s="41">
        <v>4986.77</v>
      </c>
    </row>
    <row r="37" ht="15.75">
      <c r="I37" s="41">
        <v>4986.77</v>
      </c>
    </row>
    <row r="38" ht="15.75">
      <c r="I38" s="41">
        <v>4986.77</v>
      </c>
    </row>
    <row r="39" ht="15.75">
      <c r="I39" s="41">
        <f>SUM(I34:I38)</f>
        <v>24933.850000000002</v>
      </c>
    </row>
    <row r="40" ht="15.75"/>
    <row r="41" ht="30">
      <c r="I41" s="42" t="s">
        <v>116</v>
      </c>
    </row>
    <row r="42" ht="15.75">
      <c r="I42" s="41">
        <v>114</v>
      </c>
    </row>
    <row r="43" ht="15.75">
      <c r="I43" s="41">
        <v>1000</v>
      </c>
    </row>
    <row r="44" ht="15.75">
      <c r="I44" s="41">
        <v>33</v>
      </c>
    </row>
    <row r="45" ht="15.75">
      <c r="I45" s="41">
        <v>391.43</v>
      </c>
    </row>
    <row r="46" ht="15.75">
      <c r="I46" s="41">
        <v>85</v>
      </c>
    </row>
    <row r="47" ht="15.75">
      <c r="I47" s="41">
        <f>SUM(I42:I46)</f>
        <v>1623.43</v>
      </c>
    </row>
    <row r="48" spans="1:4" ht="18.75">
      <c r="A48" s="66" t="s">
        <v>129</v>
      </c>
      <c r="B48" s="67" t="s">
        <v>143</v>
      </c>
      <c r="C48" s="67" t="s">
        <v>144</v>
      </c>
      <c r="D48" s="67" t="s">
        <v>145</v>
      </c>
    </row>
    <row r="49" spans="1:4" ht="15.75">
      <c r="A49" s="45" t="s">
        <v>130</v>
      </c>
      <c r="B49" s="56">
        <v>15000</v>
      </c>
      <c r="C49" s="56">
        <v>21815.58</v>
      </c>
      <c r="D49" s="59">
        <v>-6815.580000000002</v>
      </c>
    </row>
    <row r="50" spans="1:4" ht="15.75">
      <c r="A50" s="47" t="s">
        <v>131</v>
      </c>
      <c r="B50" s="56">
        <v>19184</v>
      </c>
      <c r="C50" s="56">
        <v>11405.94</v>
      </c>
      <c r="D50" s="56">
        <v>7778.0599999999995</v>
      </c>
    </row>
    <row r="51" spans="1:4" ht="15.75">
      <c r="A51" s="47" t="s">
        <v>146</v>
      </c>
      <c r="B51" s="56">
        <v>329.54</v>
      </c>
      <c r="C51" s="56">
        <v>222.81</v>
      </c>
      <c r="D51" s="56">
        <v>106.73000000000002</v>
      </c>
    </row>
    <row r="52" spans="1:4" ht="15.75">
      <c r="A52" s="47" t="s">
        <v>132</v>
      </c>
      <c r="B52" s="56">
        <v>43068.57</v>
      </c>
      <c r="C52" s="56">
        <v>36882.11</v>
      </c>
      <c r="D52" s="56">
        <v>6186.459999999999</v>
      </c>
    </row>
    <row r="53" spans="1:4" ht="15.75">
      <c r="A53" s="47" t="s">
        <v>149</v>
      </c>
      <c r="B53" s="56">
        <v>168</v>
      </c>
      <c r="C53" s="56">
        <v>1814.36</v>
      </c>
      <c r="D53" s="59">
        <v>-1646.36</v>
      </c>
    </row>
    <row r="54" spans="1:4" ht="15.75">
      <c r="A54" s="47" t="s">
        <v>133</v>
      </c>
      <c r="B54" s="56">
        <v>3287.51</v>
      </c>
      <c r="C54" s="56">
        <v>484.3</v>
      </c>
      <c r="D54" s="56">
        <v>2803.21</v>
      </c>
    </row>
    <row r="55" spans="1:4" ht="15.75">
      <c r="A55" s="47" t="s">
        <v>147</v>
      </c>
      <c r="B55" s="56">
        <v>8550.5</v>
      </c>
      <c r="C55" s="56">
        <v>10481.19</v>
      </c>
      <c r="D55" s="59">
        <v>-1930.6900000000005</v>
      </c>
    </row>
    <row r="56" spans="1:4" ht="15.75">
      <c r="A56" s="47" t="s">
        <v>134</v>
      </c>
      <c r="B56" s="56">
        <v>36.3</v>
      </c>
      <c r="C56" s="56">
        <v>0</v>
      </c>
      <c r="D56" s="56">
        <v>36.3</v>
      </c>
    </row>
    <row r="57" spans="1:4" ht="15.75">
      <c r="A57" s="47" t="s">
        <v>135</v>
      </c>
      <c r="B57" s="56">
        <v>235.01</v>
      </c>
      <c r="C57" s="56">
        <v>361.40999999999997</v>
      </c>
      <c r="D57" s="59">
        <v>-126.39999999999998</v>
      </c>
    </row>
    <row r="58" spans="1:4" ht="15.75">
      <c r="A58" s="47" t="s">
        <v>148</v>
      </c>
      <c r="B58" s="56">
        <v>1696.94</v>
      </c>
      <c r="C58" s="56">
        <v>578.88</v>
      </c>
      <c r="D58" s="56">
        <v>1118.06</v>
      </c>
    </row>
    <row r="59" spans="1:4" ht="15.75">
      <c r="A59" s="47" t="s">
        <v>136</v>
      </c>
      <c r="B59" s="56">
        <v>561.54</v>
      </c>
      <c r="C59" s="56">
        <v>111</v>
      </c>
      <c r="D59" s="56">
        <v>450.53999999999996</v>
      </c>
    </row>
    <row r="60" spans="1:4" ht="15.75">
      <c r="A60" s="47" t="s">
        <v>137</v>
      </c>
      <c r="B60" s="56">
        <v>69768.99</v>
      </c>
      <c r="C60" s="56">
        <v>78997.1</v>
      </c>
      <c r="D60" s="59">
        <v>-9228.11</v>
      </c>
    </row>
    <row r="61" spans="1:4" ht="15.75">
      <c r="A61" s="47" t="s">
        <v>141</v>
      </c>
      <c r="B61" s="56">
        <v>159.2</v>
      </c>
      <c r="C61" s="56">
        <v>279.2</v>
      </c>
      <c r="D61" s="56">
        <v>-120</v>
      </c>
    </row>
    <row r="62" spans="1:4" ht="15.75">
      <c r="A62" s="47" t="s">
        <v>138</v>
      </c>
      <c r="B62" s="56">
        <v>494749.83</v>
      </c>
      <c r="C62" s="56">
        <v>0</v>
      </c>
      <c r="D62" s="56">
        <v>494749.83</v>
      </c>
    </row>
    <row r="63" spans="1:4" ht="15.75">
      <c r="A63" s="47" t="s">
        <v>139</v>
      </c>
      <c r="B63" s="56">
        <v>2860.78</v>
      </c>
      <c r="C63" s="56">
        <v>4005.9</v>
      </c>
      <c r="D63" s="59">
        <v>-1145.12</v>
      </c>
    </row>
    <row r="64" spans="1:4" ht="15.75">
      <c r="A64" s="47" t="s">
        <v>140</v>
      </c>
      <c r="B64" s="56">
        <v>200</v>
      </c>
      <c r="C64" s="56">
        <v>723</v>
      </c>
      <c r="D64" s="56">
        <v>-523</v>
      </c>
    </row>
    <row r="65" spans="1:4" ht="15.75">
      <c r="A65" s="47" t="s">
        <v>142</v>
      </c>
      <c r="B65" s="56"/>
      <c r="C65" s="56">
        <v>1623.43</v>
      </c>
      <c r="D65" s="56">
        <v>1623.43</v>
      </c>
    </row>
    <row r="66" spans="1:4" ht="15.75">
      <c r="A66" s="43" t="s">
        <v>107</v>
      </c>
      <c r="B66" s="57">
        <f>SUM(B53:B64,B52,B51,B50,B49)</f>
        <v>659856.7100000001</v>
      </c>
      <c r="C66" s="57">
        <f>SUM(C53:C65,C52,C51,C50,C49)</f>
        <v>169786.21000000002</v>
      </c>
      <c r="D66" s="57">
        <f>B66-C66</f>
        <v>490070.50000000006</v>
      </c>
    </row>
  </sheetData>
  <sheetProtection formatCells="0"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70">
      <selection activeCell="B4" sqref="B4"/>
    </sheetView>
  </sheetViews>
  <sheetFormatPr defaultColWidth="9.140625" defaultRowHeight="15"/>
  <cols>
    <col min="1" max="1" width="21.00390625" style="0" customWidth="1"/>
    <col min="2" max="2" width="19.28125" style="26" customWidth="1"/>
    <col min="3" max="4" width="14.7109375" style="0" customWidth="1"/>
    <col min="5" max="5" width="14.7109375" style="26" customWidth="1"/>
    <col min="6" max="6" width="27.7109375" style="26" bestFit="1" customWidth="1"/>
  </cols>
  <sheetData>
    <row r="1" spans="1:6" ht="56.25">
      <c r="A1" s="44" t="s">
        <v>119</v>
      </c>
      <c r="B1" s="31">
        <v>2017</v>
      </c>
      <c r="D1" s="44" t="s">
        <v>90</v>
      </c>
      <c r="E1" s="31" t="s">
        <v>91</v>
      </c>
      <c r="F1" s="68" t="s">
        <v>110</v>
      </c>
    </row>
    <row r="2" spans="1:6" ht="15">
      <c r="A2" t="s">
        <v>120</v>
      </c>
      <c r="B2" s="26">
        <v>3595.15</v>
      </c>
      <c r="D2" t="str">
        <f>A2</f>
        <v>Despesas Bancarias</v>
      </c>
      <c r="E2" s="26">
        <f>1789+1126.21</f>
        <v>2915.21</v>
      </c>
      <c r="F2" s="26">
        <f>B2-E2</f>
        <v>679.94</v>
      </c>
    </row>
    <row r="3" spans="1:6" ht="15">
      <c r="A3" t="s">
        <v>26</v>
      </c>
      <c r="B3" s="26">
        <v>1671.31</v>
      </c>
      <c r="D3" t="str">
        <f>A3</f>
        <v>Juros e Multas</v>
      </c>
      <c r="E3" s="26">
        <f>293.84+157.83</f>
        <v>451.66999999999996</v>
      </c>
      <c r="F3" s="26">
        <f>B3-E3</f>
        <v>1219.6399999999999</v>
      </c>
    </row>
    <row r="4" spans="1:6" ht="15">
      <c r="A4" t="s">
        <v>27</v>
      </c>
      <c r="B4" s="26">
        <v>682.88</v>
      </c>
      <c r="D4" t="str">
        <f>A4</f>
        <v>IOF</v>
      </c>
      <c r="E4" s="26">
        <f>360.89+798.21</f>
        <v>1159.1</v>
      </c>
      <c r="F4" s="35">
        <f>B4-E4</f>
        <v>-476.2199999999999</v>
      </c>
    </row>
    <row r="8" spans="1:4" ht="18.75">
      <c r="A8" s="33" t="s">
        <v>123</v>
      </c>
      <c r="B8" s="33" t="s">
        <v>124</v>
      </c>
      <c r="C8" s="33" t="s">
        <v>122</v>
      </c>
      <c r="D8" s="33" t="s">
        <v>121</v>
      </c>
    </row>
    <row r="9" spans="1:4" ht="15">
      <c r="A9" t="s">
        <v>125</v>
      </c>
      <c r="B9" s="53">
        <v>87979.18</v>
      </c>
      <c r="C9" s="53">
        <v>71448.89</v>
      </c>
      <c r="D9" s="53">
        <v>78523.33</v>
      </c>
    </row>
    <row r="11" spans="1:2" ht="15">
      <c r="A11" s="37" t="s">
        <v>109</v>
      </c>
      <c r="B11" s="30">
        <f>SUM(B9:D9)</f>
        <v>237951.40000000002</v>
      </c>
    </row>
    <row r="32" spans="1:7" ht="18.75">
      <c r="A32" s="60" t="s">
        <v>123</v>
      </c>
      <c r="B32" s="65">
        <v>2014</v>
      </c>
      <c r="C32" s="65">
        <v>2015</v>
      </c>
      <c r="D32" s="65">
        <v>2016</v>
      </c>
      <c r="E32" s="65">
        <v>2017</v>
      </c>
      <c r="F32" s="65">
        <v>2018</v>
      </c>
      <c r="G32" s="61"/>
    </row>
    <row r="33" spans="1:6" ht="15">
      <c r="A33" s="63" t="s">
        <v>127</v>
      </c>
      <c r="B33" s="64">
        <v>0.86</v>
      </c>
      <c r="C33" s="64">
        <v>602.08</v>
      </c>
      <c r="D33" s="64">
        <v>0</v>
      </c>
      <c r="E33" s="64">
        <v>4282.73</v>
      </c>
      <c r="F33" s="64">
        <v>32586.83</v>
      </c>
    </row>
    <row r="36" spans="1:6" ht="18.75">
      <c r="A36" s="60" t="s">
        <v>123</v>
      </c>
      <c r="B36" s="65">
        <v>2014</v>
      </c>
      <c r="C36" s="65">
        <v>2015</v>
      </c>
      <c r="D36" s="65">
        <v>2016</v>
      </c>
      <c r="E36" s="65">
        <v>2017</v>
      </c>
      <c r="F36" s="65">
        <v>2018</v>
      </c>
    </row>
    <row r="37" spans="1:6" ht="15">
      <c r="A37" s="63" t="s">
        <v>128</v>
      </c>
      <c r="B37" s="64">
        <v>0</v>
      </c>
      <c r="C37" s="64">
        <v>0</v>
      </c>
      <c r="D37" s="62">
        <v>87979.18</v>
      </c>
      <c r="E37" s="62">
        <v>71448.89</v>
      </c>
      <c r="F37" s="64">
        <v>78523.33</v>
      </c>
    </row>
    <row r="78" spans="1:6" ht="18.75">
      <c r="A78" s="60"/>
      <c r="B78" s="65">
        <v>2014</v>
      </c>
      <c r="C78" s="65">
        <v>2015</v>
      </c>
      <c r="D78" s="65">
        <v>2016</v>
      </c>
      <c r="E78" s="65">
        <v>2017</v>
      </c>
      <c r="F78" s="65">
        <v>2018</v>
      </c>
    </row>
    <row r="79" spans="1:6" ht="15">
      <c r="A79" s="63" t="s">
        <v>150</v>
      </c>
      <c r="B79" s="64">
        <v>0.86</v>
      </c>
      <c r="C79" s="64">
        <v>602.08</v>
      </c>
      <c r="D79" s="64">
        <v>0</v>
      </c>
      <c r="E79" s="64">
        <v>4282.73</v>
      </c>
      <c r="F79" s="64">
        <v>32586.83</v>
      </c>
    </row>
    <row r="82" spans="1:6" ht="18.75">
      <c r="A82" s="60" t="s">
        <v>152</v>
      </c>
      <c r="B82" s="65">
        <v>2014</v>
      </c>
      <c r="C82" s="65">
        <v>2015</v>
      </c>
      <c r="D82" s="65">
        <v>2016</v>
      </c>
      <c r="E82" s="65">
        <v>2017</v>
      </c>
      <c r="F82" s="65">
        <v>2018</v>
      </c>
    </row>
    <row r="83" spans="1:6" ht="15">
      <c r="A83" s="63" t="s">
        <v>151</v>
      </c>
      <c r="B83" s="64">
        <v>0</v>
      </c>
      <c r="C83" s="64">
        <v>0</v>
      </c>
      <c r="D83" s="62">
        <v>87979.18</v>
      </c>
      <c r="E83" s="62">
        <v>71448.89</v>
      </c>
      <c r="F83" s="64">
        <v>78523.33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</dc:title>
  <dc:subject/>
  <dc:creator>Leila da Silva Maruyama</dc:creator>
  <cp:keywords/>
  <dc:description/>
  <cp:lastModifiedBy>Marina Rosa Molina Prado</cp:lastModifiedBy>
  <cp:lastPrinted>2019-05-06T12:27:57Z</cp:lastPrinted>
  <dcterms:created xsi:type="dcterms:W3CDTF">2019-04-25T17:55:02Z</dcterms:created>
  <dcterms:modified xsi:type="dcterms:W3CDTF">2019-05-15T21:55:50Z</dcterms:modified>
  <cp:category/>
  <cp:version/>
  <cp:contentType/>
  <cp:contentStatus/>
</cp:coreProperties>
</file>